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-396" yWindow="-168" windowWidth="15564" windowHeight="1110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'!$D$2:$D$234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</definedNames>
  <calcPr calcId="162913"/>
</workbook>
</file>

<file path=xl/calcChain.xml><?xml version="1.0" encoding="utf-8"?>
<calcChain xmlns="http://schemas.openxmlformats.org/spreadsheetml/2006/main">
  <c r="G184" i="13" l="1"/>
  <c r="G186" i="13"/>
  <c r="H186" i="13"/>
  <c r="I186" i="13"/>
  <c r="J186" i="13"/>
  <c r="K186" i="13"/>
  <c r="L186" i="13"/>
  <c r="M186" i="13"/>
  <c r="N186" i="13"/>
  <c r="O186" i="13"/>
  <c r="P186" i="13"/>
  <c r="Q186" i="13"/>
  <c r="R186" i="13"/>
  <c r="S186" i="13"/>
  <c r="T186" i="13"/>
  <c r="U186" i="13"/>
  <c r="V186" i="13"/>
  <c r="W186" i="13"/>
  <c r="X186" i="13"/>
  <c r="Y186" i="13"/>
  <c r="Z186" i="13"/>
  <c r="AA186" i="13"/>
  <c r="AB186" i="13"/>
  <c r="AC186" i="13"/>
  <c r="AD186" i="13"/>
  <c r="AE186" i="13"/>
  <c r="AF186" i="13"/>
  <c r="AG186" i="13"/>
  <c r="AH186" i="13"/>
  <c r="AI186" i="13"/>
  <c r="AJ186" i="13"/>
  <c r="AK186" i="13"/>
  <c r="AL186" i="13"/>
  <c r="AM186" i="13"/>
  <c r="AN186" i="13"/>
  <c r="AO186" i="13"/>
  <c r="AP186" i="13"/>
  <c r="AQ186" i="13"/>
  <c r="AR186" i="13"/>
  <c r="AS186" i="13"/>
  <c r="AT186" i="13"/>
  <c r="AU186" i="13"/>
  <c r="AV186" i="13"/>
  <c r="AW186" i="13"/>
  <c r="AX186" i="13"/>
  <c r="F184" i="13"/>
  <c r="F186" i="13"/>
  <c r="F73" i="13"/>
  <c r="E72" i="13"/>
  <c r="E68" i="13"/>
  <c r="E104" i="13"/>
  <c r="AY102" i="13"/>
  <c r="AY165" i="13"/>
  <c r="AY163" i="13"/>
  <c r="AY161" i="13"/>
  <c r="AY159" i="13"/>
  <c r="AY157" i="13"/>
  <c r="AY153" i="13"/>
  <c r="AQ166" i="13"/>
  <c r="AP166" i="13"/>
  <c r="F166" i="13"/>
  <c r="E166" i="13"/>
  <c r="E165" i="13" s="1"/>
  <c r="AP165" i="13"/>
  <c r="AO165" i="13"/>
  <c r="K165" i="13"/>
  <c r="L165" i="13" s="1"/>
  <c r="F165" i="13"/>
  <c r="AQ164" i="13"/>
  <c r="AP164" i="13"/>
  <c r="AP163" i="13" s="1"/>
  <c r="F164" i="13"/>
  <c r="E164" i="13"/>
  <c r="E163" i="13" s="1"/>
  <c r="AO163" i="13"/>
  <c r="K163" i="13"/>
  <c r="L163" i="13" s="1"/>
  <c r="F163" i="13"/>
  <c r="AQ162" i="13"/>
  <c r="AP162" i="13"/>
  <c r="AP161" i="13" s="1"/>
  <c r="F162" i="13"/>
  <c r="E162" i="13"/>
  <c r="E161" i="13" s="1"/>
  <c r="AO161" i="13"/>
  <c r="K161" i="13"/>
  <c r="L161" i="13" s="1"/>
  <c r="F161" i="13"/>
  <c r="G161" i="13" s="1"/>
  <c r="AQ160" i="13"/>
  <c r="AP160" i="13"/>
  <c r="AP159" i="13" s="1"/>
  <c r="F160" i="13"/>
  <c r="G160" i="13" s="1"/>
  <c r="E160" i="13"/>
  <c r="E159" i="13" s="1"/>
  <c r="AO159" i="13"/>
  <c r="K159" i="13"/>
  <c r="L159" i="13" s="1"/>
  <c r="F159" i="13"/>
  <c r="AQ158" i="13"/>
  <c r="AP158" i="13"/>
  <c r="F158" i="13"/>
  <c r="E158" i="13"/>
  <c r="E157" i="13" s="1"/>
  <c r="AP157" i="13"/>
  <c r="AO157" i="13"/>
  <c r="K157" i="13"/>
  <c r="L157" i="13" s="1"/>
  <c r="F157" i="13"/>
  <c r="AY155" i="13"/>
  <c r="AY151" i="13"/>
  <c r="AY149" i="13"/>
  <c r="AQ156" i="13"/>
  <c r="AP156" i="13"/>
  <c r="AP155" i="13" s="1"/>
  <c r="F156" i="13"/>
  <c r="E156" i="13"/>
  <c r="E155" i="13" s="1"/>
  <c r="AO155" i="13"/>
  <c r="K155" i="13"/>
  <c r="L155" i="13" s="1"/>
  <c r="F155" i="13"/>
  <c r="AQ154" i="13"/>
  <c r="AP154" i="13"/>
  <c r="AP153" i="13" s="1"/>
  <c r="F154" i="13"/>
  <c r="E154" i="13"/>
  <c r="E153" i="13" s="1"/>
  <c r="AO153" i="13"/>
  <c r="K153" i="13"/>
  <c r="L153" i="13" s="1"/>
  <c r="F153" i="13"/>
  <c r="AQ152" i="13"/>
  <c r="AP152" i="13"/>
  <c r="AP151" i="13" s="1"/>
  <c r="F152" i="13"/>
  <c r="E152" i="13"/>
  <c r="E151" i="13" s="1"/>
  <c r="AO151" i="13"/>
  <c r="K151" i="13"/>
  <c r="L151" i="13" s="1"/>
  <c r="F151" i="13"/>
  <c r="AQ150" i="13"/>
  <c r="AP150" i="13"/>
  <c r="AP149" i="13" s="1"/>
  <c r="F150" i="13"/>
  <c r="AO149" i="13"/>
  <c r="K149" i="13"/>
  <c r="L149" i="13" s="1"/>
  <c r="F149" i="13"/>
  <c r="F126" i="13"/>
  <c r="Z125" i="13"/>
  <c r="AA125" i="13"/>
  <c r="AB125" i="13"/>
  <c r="AC125" i="13"/>
  <c r="F124" i="13"/>
  <c r="AA123" i="13"/>
  <c r="AB123" i="13"/>
  <c r="AC123" i="13"/>
  <c r="Z123" i="13"/>
  <c r="F122" i="13"/>
  <c r="Z121" i="13"/>
  <c r="AA121" i="13"/>
  <c r="F121" i="13" s="1"/>
  <c r="AB121" i="13"/>
  <c r="AC121" i="13"/>
  <c r="F120" i="13"/>
  <c r="Z119" i="13"/>
  <c r="AA119" i="13"/>
  <c r="AB119" i="13"/>
  <c r="AC119" i="13"/>
  <c r="F118" i="13"/>
  <c r="E118" i="13"/>
  <c r="Z117" i="13"/>
  <c r="AA117" i="13"/>
  <c r="AB117" i="13"/>
  <c r="AC117" i="13"/>
  <c r="F134" i="13"/>
  <c r="Z133" i="13"/>
  <c r="AA101" i="13"/>
  <c r="AA102" i="13"/>
  <c r="AB102" i="13"/>
  <c r="AB101" i="13" s="1"/>
  <c r="AC102" i="13"/>
  <c r="Z102" i="13"/>
  <c r="Z101" i="13" s="1"/>
  <c r="AC133" i="13"/>
  <c r="F133" i="13" s="1"/>
  <c r="F104" i="13"/>
  <c r="AD66" i="13"/>
  <c r="AD68" i="13"/>
  <c r="AC66" i="13"/>
  <c r="F66" i="13" s="1"/>
  <c r="Z66" i="13"/>
  <c r="F68" i="13"/>
  <c r="AA67" i="13"/>
  <c r="AA65" i="13" s="1"/>
  <c r="AB67" i="13"/>
  <c r="AB65" i="13" s="1"/>
  <c r="AC67" i="13"/>
  <c r="AD67" i="13" s="1"/>
  <c r="Z67" i="13"/>
  <c r="Z65" i="13" s="1"/>
  <c r="E73" i="13"/>
  <c r="F64" i="13"/>
  <c r="F63" i="13"/>
  <c r="F57" i="13" s="1"/>
  <c r="AD63" i="13"/>
  <c r="AD64" i="13"/>
  <c r="AB56" i="13"/>
  <c r="AA57" i="13"/>
  <c r="AB57" i="13"/>
  <c r="AC57" i="13"/>
  <c r="AA58" i="13"/>
  <c r="AB58" i="13"/>
  <c r="AC58" i="13"/>
  <c r="AA62" i="13"/>
  <c r="AA56" i="13" s="1"/>
  <c r="AB62" i="13"/>
  <c r="AC62" i="13"/>
  <c r="AC56" i="13" s="1"/>
  <c r="Z62" i="13"/>
  <c r="AD62" i="13" l="1"/>
  <c r="F67" i="13"/>
  <c r="AC65" i="13"/>
  <c r="G165" i="13"/>
  <c r="G166" i="13"/>
  <c r="G164" i="13"/>
  <c r="G163" i="13"/>
  <c r="G162" i="13"/>
  <c r="G157" i="13"/>
  <c r="G158" i="13"/>
  <c r="G152" i="13"/>
  <c r="E150" i="13"/>
  <c r="E149" i="13" s="1"/>
  <c r="G149" i="13" s="1"/>
  <c r="G154" i="13"/>
  <c r="G159" i="13"/>
  <c r="G156" i="13"/>
  <c r="G155" i="13"/>
  <c r="G153" i="13"/>
  <c r="G151" i="13"/>
  <c r="E21" i="14"/>
  <c r="D21" i="14"/>
  <c r="AY113" i="13"/>
  <c r="R117" i="13"/>
  <c r="Q117" i="13"/>
  <c r="W127" i="13"/>
  <c r="X127" i="13"/>
  <c r="X117" i="13"/>
  <c r="W117" i="13"/>
  <c r="X103" i="13"/>
  <c r="F74" i="13"/>
  <c r="X71" i="13"/>
  <c r="X72" i="13"/>
  <c r="X69" i="13" s="1"/>
  <c r="X75" i="13" s="1"/>
  <c r="U72" i="13"/>
  <c r="F65" i="13" l="1"/>
  <c r="AD65" i="13"/>
  <c r="G150" i="13"/>
  <c r="U123" i="13"/>
  <c r="T123" i="13"/>
  <c r="U117" i="13"/>
  <c r="F117" i="13" s="1"/>
  <c r="T117" i="13"/>
  <c r="G138" i="13"/>
  <c r="F137" i="13"/>
  <c r="F138" i="13"/>
  <c r="E138" i="13"/>
  <c r="U137" i="13"/>
  <c r="T137" i="13"/>
  <c r="AZ102" i="13"/>
  <c r="AU102" i="13"/>
  <c r="AV102" i="13"/>
  <c r="AW102" i="13"/>
  <c r="AR102" i="13"/>
  <c r="AK102" i="13"/>
  <c r="AL102" i="13"/>
  <c r="AM102" i="13"/>
  <c r="AT102" i="13"/>
  <c r="AO102" i="13"/>
  <c r="AJ102" i="13"/>
  <c r="AF102" i="13"/>
  <c r="AG102" i="13"/>
  <c r="AH102" i="13"/>
  <c r="AE102" i="13"/>
  <c r="X102" i="13"/>
  <c r="W102" i="13"/>
  <c r="U102" i="13"/>
  <c r="T102" i="13"/>
  <c r="R102" i="13"/>
  <c r="Q102" i="13"/>
  <c r="O102" i="13"/>
  <c r="N102" i="13"/>
  <c r="K102" i="13"/>
  <c r="H102" i="13"/>
  <c r="AQ144" i="13"/>
  <c r="AP144" i="13"/>
  <c r="AP143" i="13" s="1"/>
  <c r="F144" i="13"/>
  <c r="E144" i="13"/>
  <c r="E143" i="13" s="1"/>
  <c r="AY143" i="13"/>
  <c r="AO143" i="13"/>
  <c r="R143" i="13"/>
  <c r="Q143" i="13"/>
  <c r="K143" i="13"/>
  <c r="L143" i="13" s="1"/>
  <c r="F143" i="13"/>
  <c r="U129" i="13"/>
  <c r="F129" i="13" s="1"/>
  <c r="T129" i="13"/>
  <c r="F130" i="13"/>
  <c r="E130" i="13"/>
  <c r="AY129" i="13"/>
  <c r="E129" i="13" s="1"/>
  <c r="R129" i="13"/>
  <c r="F128" i="13"/>
  <c r="E128" i="13"/>
  <c r="AY127" i="13"/>
  <c r="E127" i="13" s="1"/>
  <c r="R127" i="13"/>
  <c r="F127" i="13" s="1"/>
  <c r="E126" i="13"/>
  <c r="AY125" i="13"/>
  <c r="E125" i="13" s="1"/>
  <c r="R125" i="13"/>
  <c r="F125" i="13" s="1"/>
  <c r="E124" i="13"/>
  <c r="AY123" i="13"/>
  <c r="R123" i="13"/>
  <c r="F123" i="13" s="1"/>
  <c r="E122" i="13"/>
  <c r="AY121" i="13"/>
  <c r="E121" i="13" s="1"/>
  <c r="E120" i="13"/>
  <c r="AY119" i="13"/>
  <c r="E119" i="13" s="1"/>
  <c r="R119" i="13"/>
  <c r="F119" i="13" s="1"/>
  <c r="AQ148" i="13"/>
  <c r="AP148" i="13"/>
  <c r="AP147" i="13" s="1"/>
  <c r="F148" i="13"/>
  <c r="E148" i="13"/>
  <c r="E147" i="13" s="1"/>
  <c r="AY147" i="13"/>
  <c r="AO147" i="13"/>
  <c r="K147" i="13"/>
  <c r="L147" i="13" s="1"/>
  <c r="F147" i="13"/>
  <c r="G143" i="13" l="1"/>
  <c r="E123" i="13"/>
  <c r="G123" i="13" s="1"/>
  <c r="G144" i="13"/>
  <c r="G129" i="13"/>
  <c r="G130" i="13"/>
  <c r="G125" i="13"/>
  <c r="G127" i="13"/>
  <c r="G128" i="13"/>
  <c r="G126" i="13"/>
  <c r="G124" i="13"/>
  <c r="G122" i="13"/>
  <c r="G120" i="13"/>
  <c r="G121" i="13"/>
  <c r="G119" i="13"/>
  <c r="G147" i="13"/>
  <c r="G148" i="13"/>
  <c r="R141" i="13" l="1"/>
  <c r="Q141" i="13"/>
  <c r="AQ146" i="13"/>
  <c r="AP146" i="13"/>
  <c r="AP145" i="13" s="1"/>
  <c r="F146" i="13"/>
  <c r="E146" i="13"/>
  <c r="E145" i="13" s="1"/>
  <c r="AY145" i="13"/>
  <c r="AO145" i="13"/>
  <c r="K145" i="13"/>
  <c r="L145" i="13" s="1"/>
  <c r="F145" i="13"/>
  <c r="AQ142" i="13"/>
  <c r="AP142" i="13"/>
  <c r="AP141" i="13" s="1"/>
  <c r="F142" i="13"/>
  <c r="E142" i="13"/>
  <c r="AY141" i="13"/>
  <c r="AO141" i="13"/>
  <c r="K141" i="13"/>
  <c r="L141" i="13" s="1"/>
  <c r="F141" i="13"/>
  <c r="E63" i="13"/>
  <c r="G63" i="13" s="1"/>
  <c r="E64" i="13"/>
  <c r="G64" i="13" s="1"/>
  <c r="N62" i="13"/>
  <c r="W113" i="13"/>
  <c r="R103" i="13"/>
  <c r="E141" i="13" l="1"/>
  <c r="E102" i="13"/>
  <c r="G146" i="13"/>
  <c r="G142" i="13"/>
  <c r="G141" i="13"/>
  <c r="G145" i="13"/>
  <c r="F139" i="13"/>
  <c r="F140" i="13"/>
  <c r="R168" i="13"/>
  <c r="R71" i="13"/>
  <c r="R18" i="13" s="1"/>
  <c r="R70" i="13"/>
  <c r="R76" i="13" s="1"/>
  <c r="R12" i="13" s="1"/>
  <c r="R72" i="13"/>
  <c r="R69" i="13" s="1"/>
  <c r="R75" i="13" s="1"/>
  <c r="R58" i="13"/>
  <c r="R191" i="13" l="1"/>
  <c r="R17" i="13"/>
  <c r="R15" i="13" s="1"/>
  <c r="G118" i="13"/>
  <c r="R192" i="13"/>
  <c r="F9" i="14"/>
  <c r="F10" i="14"/>
  <c r="F11" i="14"/>
  <c r="F12" i="14"/>
  <c r="F13" i="14"/>
  <c r="F14" i="14"/>
  <c r="F15" i="14"/>
  <c r="F16" i="14"/>
  <c r="F17" i="14"/>
  <c r="F18" i="14"/>
  <c r="F19" i="14"/>
  <c r="F20" i="14"/>
  <c r="F22" i="14"/>
  <c r="F8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9" i="14"/>
  <c r="F70" i="13" l="1"/>
  <c r="F76" i="13" s="1"/>
  <c r="F72" i="13"/>
  <c r="O70" i="13"/>
  <c r="O17" i="13" s="1"/>
  <c r="O71" i="13"/>
  <c r="O72" i="13"/>
  <c r="O22" i="13"/>
  <c r="O57" i="13"/>
  <c r="O76" i="13" s="1"/>
  <c r="O58" i="13"/>
  <c r="O23" i="13"/>
  <c r="F62" i="13"/>
  <c r="O62" i="13"/>
  <c r="O69" i="13" l="1"/>
  <c r="O20" i="13"/>
  <c r="O56" i="13"/>
  <c r="AY115" i="13"/>
  <c r="E115" i="13" s="1"/>
  <c r="G115" i="13" s="1"/>
  <c r="AY117" i="13"/>
  <c r="E117" i="13" s="1"/>
  <c r="E116" i="13"/>
  <c r="K191" i="13"/>
  <c r="F191" i="13"/>
  <c r="H190" i="13"/>
  <c r="I18" i="13"/>
  <c r="H18" i="13"/>
  <c r="M17" i="13"/>
  <c r="L15" i="13"/>
  <c r="G14" i="13"/>
  <c r="G24" i="13"/>
  <c r="K18" i="13"/>
  <c r="K15" i="13" s="1"/>
  <c r="L18" i="13"/>
  <c r="N18" i="13"/>
  <c r="O18" i="13"/>
  <c r="O15" i="13" s="1"/>
  <c r="P18" i="13"/>
  <c r="F17" i="13"/>
  <c r="G116" i="13" l="1"/>
  <c r="M15" i="13"/>
  <c r="M18" i="13"/>
  <c r="F21" i="14"/>
  <c r="AY101" i="13"/>
  <c r="AQ140" i="13"/>
  <c r="AP140" i="13"/>
  <c r="AP139" i="13" s="1"/>
  <c r="E140" i="13"/>
  <c r="E139" i="13" s="1"/>
  <c r="AY139" i="13"/>
  <c r="AO139" i="13"/>
  <c r="K139" i="13"/>
  <c r="L139" i="13" s="1"/>
  <c r="AQ138" i="13"/>
  <c r="AP138" i="13"/>
  <c r="AP137" i="13" s="1"/>
  <c r="AY137" i="13"/>
  <c r="AO137" i="13"/>
  <c r="AY131" i="13"/>
  <c r="AY135" i="13"/>
  <c r="AQ136" i="13"/>
  <c r="AP136" i="13"/>
  <c r="AP135" i="13" s="1"/>
  <c r="F136" i="13"/>
  <c r="E136" i="13"/>
  <c r="E135" i="13" s="1"/>
  <c r="AO135" i="13"/>
  <c r="K135" i="13"/>
  <c r="L135" i="13" s="1"/>
  <c r="AQ134" i="13"/>
  <c r="AP134" i="13"/>
  <c r="AP133" i="13" s="1"/>
  <c r="E134" i="13"/>
  <c r="AY133" i="13"/>
  <c r="AO133" i="13"/>
  <c r="AQ132" i="13"/>
  <c r="AP132" i="13"/>
  <c r="AP131" i="13" s="1"/>
  <c r="E132" i="13"/>
  <c r="AO131" i="13"/>
  <c r="Q131" i="13"/>
  <c r="M57" i="13"/>
  <c r="L57" i="13"/>
  <c r="K58" i="13"/>
  <c r="K57" i="13"/>
  <c r="L114" i="13"/>
  <c r="F114" i="13" s="1"/>
  <c r="K113" i="13"/>
  <c r="L113" i="13" s="1"/>
  <c r="K103" i="13"/>
  <c r="L102" i="13"/>
  <c r="Q74" i="13"/>
  <c r="E74" i="13" s="1"/>
  <c r="L72" i="13"/>
  <c r="K72" i="13"/>
  <c r="M74" i="13"/>
  <c r="L69" i="13"/>
  <c r="K69" i="13"/>
  <c r="K190" i="13" s="1"/>
  <c r="M71" i="13"/>
  <c r="E61" i="13"/>
  <c r="K59" i="13"/>
  <c r="K56" i="13" s="1"/>
  <c r="L61" i="13"/>
  <c r="L59" i="13" s="1"/>
  <c r="F61" i="13" l="1"/>
  <c r="F58" i="13" s="1"/>
  <c r="F172" i="13" s="1"/>
  <c r="E137" i="13"/>
  <c r="G137" i="13" s="1"/>
  <c r="M104" i="13"/>
  <c r="F171" i="13"/>
  <c r="F170" i="13" s="1"/>
  <c r="F12" i="13"/>
  <c r="F22" i="13" s="1"/>
  <c r="L58" i="13"/>
  <c r="E133" i="13"/>
  <c r="G133" i="13" s="1"/>
  <c r="G134" i="13"/>
  <c r="E131" i="13"/>
  <c r="G131" i="13" s="1"/>
  <c r="G132" i="13"/>
  <c r="M69" i="13"/>
  <c r="L190" i="13"/>
  <c r="M190" i="13" s="1"/>
  <c r="F71" i="13"/>
  <c r="F69" i="13" s="1"/>
  <c r="F18" i="13"/>
  <c r="F15" i="13" s="1"/>
  <c r="M114" i="13"/>
  <c r="L172" i="13"/>
  <c r="L170" i="13" s="1"/>
  <c r="L56" i="13"/>
  <c r="M59" i="13"/>
  <c r="M56" i="13" s="1"/>
  <c r="F113" i="13"/>
  <c r="M113" i="13"/>
  <c r="M61" i="13"/>
  <c r="M58" i="13" s="1"/>
  <c r="L103" i="13"/>
  <c r="M103" i="13" s="1"/>
  <c r="F59" i="13"/>
  <c r="F56" i="13" s="1"/>
  <c r="M72" i="13"/>
  <c r="G139" i="13"/>
  <c r="G140" i="13"/>
  <c r="G136" i="13"/>
  <c r="F135" i="13"/>
  <c r="G135" i="13" s="1"/>
  <c r="Q197" i="13"/>
  <c r="Q196" i="13"/>
  <c r="Q194" i="13"/>
  <c r="AT172" i="13"/>
  <c r="AT171" i="13"/>
  <c r="AJ172" i="13"/>
  <c r="AJ171" i="13"/>
  <c r="AE172" i="13"/>
  <c r="AE171" i="13"/>
  <c r="K172" i="13"/>
  <c r="K171" i="13"/>
  <c r="AT12" i="13"/>
  <c r="AT11" i="13"/>
  <c r="AO11" i="13"/>
  <c r="AJ11" i="13"/>
  <c r="AE12" i="13"/>
  <c r="AE11" i="13"/>
  <c r="Z11" i="13"/>
  <c r="W11" i="13"/>
  <c r="T12" i="13"/>
  <c r="T11" i="13"/>
  <c r="Q11" i="13"/>
  <c r="N11" i="13"/>
  <c r="K11" i="13"/>
  <c r="I12" i="13"/>
  <c r="I22" i="13" s="1"/>
  <c r="I11" i="13"/>
  <c r="I21" i="13" s="1"/>
  <c r="H11" i="13"/>
  <c r="H21" i="13" s="1"/>
  <c r="F11" i="13"/>
  <c r="F21" i="13" s="1"/>
  <c r="AQ168" i="13"/>
  <c r="AP168" i="13"/>
  <c r="AP167" i="13" s="1"/>
  <c r="Q111" i="13"/>
  <c r="Q109" i="13"/>
  <c r="H105" i="13"/>
  <c r="I106" i="13"/>
  <c r="W103" i="13"/>
  <c r="AY107" i="13"/>
  <c r="E114" i="13"/>
  <c r="E113" i="13" s="1"/>
  <c r="E112" i="13"/>
  <c r="E111" i="13" s="1"/>
  <c r="E110" i="13"/>
  <c r="E109" i="13" s="1"/>
  <c r="E108" i="13"/>
  <c r="E107" i="13" s="1"/>
  <c r="E106" i="13"/>
  <c r="AZ101" i="13"/>
  <c r="AY167" i="13"/>
  <c r="AU101" i="13"/>
  <c r="AT168" i="13"/>
  <c r="AT13" i="13" s="1"/>
  <c r="AW101" i="13"/>
  <c r="AV101" i="13"/>
  <c r="AR101" i="13"/>
  <c r="AO168" i="13"/>
  <c r="AL101" i="13"/>
  <c r="AK101" i="13"/>
  <c r="AJ101" i="13"/>
  <c r="AJ167" i="13" s="1"/>
  <c r="AM101" i="13"/>
  <c r="AH101" i="13"/>
  <c r="AG101" i="13"/>
  <c r="AF101" i="13"/>
  <c r="AE168" i="13"/>
  <c r="AC101" i="13"/>
  <c r="Z167" i="13"/>
  <c r="X101" i="13"/>
  <c r="U101" i="13"/>
  <c r="R101" i="13"/>
  <c r="R167" i="13" s="1"/>
  <c r="O13" i="13"/>
  <c r="L168" i="13"/>
  <c r="T101" i="13"/>
  <c r="T167" i="13" s="1"/>
  <c r="T10" i="13" s="1"/>
  <c r="Q101" i="13"/>
  <c r="Q167" i="13" s="1"/>
  <c r="N168" i="13"/>
  <c r="K101" i="13"/>
  <c r="K167" i="13" s="1"/>
  <c r="H101" i="13"/>
  <c r="H167" i="13" s="1"/>
  <c r="I105" i="13" l="1"/>
  <c r="J105" i="13" s="1"/>
  <c r="I102" i="13"/>
  <c r="E105" i="13"/>
  <c r="O101" i="13"/>
  <c r="O12" i="13" s="1"/>
  <c r="O10" i="13" s="1"/>
  <c r="W101" i="13"/>
  <c r="W167" i="13" s="1"/>
  <c r="BB102" i="13"/>
  <c r="F103" i="13"/>
  <c r="R10" i="13"/>
  <c r="R189" i="13"/>
  <c r="G114" i="13"/>
  <c r="L192" i="13"/>
  <c r="AE170" i="13"/>
  <c r="AJ170" i="13"/>
  <c r="L13" i="13"/>
  <c r="AT170" i="13"/>
  <c r="G113" i="13"/>
  <c r="K170" i="13"/>
  <c r="L101" i="13"/>
  <c r="M102" i="13"/>
  <c r="E103" i="13"/>
  <c r="G104" i="13"/>
  <c r="AE101" i="13"/>
  <c r="AE167" i="13" s="1"/>
  <c r="AE10" i="13" s="1"/>
  <c r="AT101" i="13"/>
  <c r="AT167" i="13" s="1"/>
  <c r="AT10" i="13" s="1"/>
  <c r="F106" i="13"/>
  <c r="J106" i="13"/>
  <c r="H168" i="13"/>
  <c r="H192" i="13" s="1"/>
  <c r="H189" i="13" s="1"/>
  <c r="K168" i="13"/>
  <c r="K192" i="13" s="1"/>
  <c r="K189" i="13" s="1"/>
  <c r="AY168" i="13"/>
  <c r="T168" i="13"/>
  <c r="Z168" i="13"/>
  <c r="AJ168" i="13"/>
  <c r="AO101" i="13"/>
  <c r="AO167" i="13" s="1"/>
  <c r="N101" i="13"/>
  <c r="N167" i="13" s="1"/>
  <c r="J102" i="13"/>
  <c r="Q168" i="13"/>
  <c r="W168" i="13"/>
  <c r="F102" i="13" l="1"/>
  <c r="F101" i="13" s="1"/>
  <c r="G103" i="13"/>
  <c r="M168" i="13"/>
  <c r="M101" i="13"/>
  <c r="L167" i="13"/>
  <c r="M167" i="13" s="1"/>
  <c r="L23" i="13"/>
  <c r="L189" i="13"/>
  <c r="M189" i="13" s="1"/>
  <c r="M192" i="13"/>
  <c r="G106" i="13"/>
  <c r="G102" i="13"/>
  <c r="F105" i="13"/>
  <c r="G105" i="13" s="1"/>
  <c r="I101" i="13"/>
  <c r="I168" i="13"/>
  <c r="E101" i="13"/>
  <c r="E167" i="13" s="1"/>
  <c r="E168" i="13"/>
  <c r="J168" i="13" l="1"/>
  <c r="I192" i="13"/>
  <c r="L20" i="13"/>
  <c r="I167" i="13"/>
  <c r="J101" i="13"/>
  <c r="F168" i="13"/>
  <c r="F192" i="13" s="1"/>
  <c r="F189" i="13" s="1"/>
  <c r="I10" i="13" l="1"/>
  <c r="J167" i="13"/>
  <c r="I189" i="13"/>
  <c r="J189" i="13" s="1"/>
  <c r="J192" i="13"/>
  <c r="G168" i="13"/>
  <c r="F167" i="13"/>
  <c r="G167" i="13" s="1"/>
  <c r="G101" i="13"/>
  <c r="AQ114" i="13"/>
  <c r="AP114" i="13"/>
  <c r="AP113" i="13" s="1"/>
  <c r="AO113" i="13"/>
  <c r="AQ112" i="13"/>
  <c r="AP112" i="13"/>
  <c r="AP111" i="13" s="1"/>
  <c r="AO111" i="13"/>
  <c r="AQ110" i="13"/>
  <c r="AP110" i="13"/>
  <c r="AP109" i="13" s="1"/>
  <c r="AO109" i="13"/>
  <c r="AQ108" i="13"/>
  <c r="AP108" i="13"/>
  <c r="AP107" i="13" s="1"/>
  <c r="AO107" i="13"/>
  <c r="AQ171" i="13"/>
  <c r="AP171" i="13"/>
  <c r="AP170" i="13" s="1"/>
  <c r="AP169" i="13"/>
  <c r="AO169" i="13"/>
  <c r="AQ106" i="13"/>
  <c r="AP106" i="13"/>
  <c r="AP105" i="13" s="1"/>
  <c r="AO105" i="13"/>
  <c r="AQ104" i="13"/>
  <c r="AP104" i="13"/>
  <c r="AO103" i="13"/>
  <c r="AY71" i="13"/>
  <c r="AP102" i="13" l="1"/>
  <c r="AP101" i="13" s="1"/>
  <c r="AQ102" i="13"/>
  <c r="AQ101" i="13" s="1"/>
  <c r="E71" i="13"/>
  <c r="G74" i="13"/>
  <c r="AP103" i="13"/>
  <c r="AY72" i="13"/>
  <c r="G71" i="13" l="1"/>
  <c r="E192" i="13"/>
  <c r="G192" i="13" s="1"/>
  <c r="AY69" i="13"/>
  <c r="AY58" i="13"/>
  <c r="AY172" i="13" s="1"/>
  <c r="AY57" i="13"/>
  <c r="AY171" i="13" s="1"/>
  <c r="G61" i="13"/>
  <c r="AY59" i="13"/>
  <c r="AO59" i="13"/>
  <c r="E44" i="13"/>
  <c r="AY170" i="13" l="1"/>
  <c r="E59" i="13"/>
  <c r="G59" i="13" s="1"/>
  <c r="E45" i="13"/>
  <c r="G45" i="13" s="1"/>
  <c r="AY43" i="13"/>
  <c r="E43" i="13" l="1"/>
  <c r="G43" i="13" s="1"/>
  <c r="L14" i="17"/>
  <c r="E14" i="17"/>
  <c r="F12" i="17"/>
  <c r="F11" i="17"/>
  <c r="E11" i="17"/>
  <c r="E12" i="17"/>
  <c r="E10" i="17" s="1"/>
  <c r="P25" i="14" l="1"/>
  <c r="P24" i="14"/>
  <c r="P23" i="14"/>
  <c r="P22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 l="1"/>
  <c r="AY192" i="13"/>
  <c r="AY191" i="13"/>
  <c r="AY189" i="13"/>
  <c r="AY186" i="13"/>
  <c r="AJ21" i="13" l="1"/>
  <c r="Q21" i="13"/>
  <c r="AY18" i="13"/>
  <c r="AY17" i="13"/>
  <c r="AY15" i="13" s="1"/>
  <c r="AY81" i="13" l="1"/>
  <c r="AY98" i="13" s="1"/>
  <c r="AY181" i="13" s="1"/>
  <c r="AY80" i="13"/>
  <c r="AY97" i="13" s="1"/>
  <c r="AY11" i="13" s="1"/>
  <c r="AY82" i="13"/>
  <c r="AY99" i="13" s="1"/>
  <c r="AY182" i="13" s="1"/>
  <c r="E88" i="13"/>
  <c r="E87" i="13"/>
  <c r="E86" i="13"/>
  <c r="AY85" i="13"/>
  <c r="E85" i="13" s="1"/>
  <c r="E84" i="13"/>
  <c r="AY83" i="13"/>
  <c r="E83" i="13" s="1"/>
  <c r="AY66" i="13"/>
  <c r="AY77" i="13"/>
  <c r="AO58" i="13"/>
  <c r="AO172" i="13" s="1"/>
  <c r="AO57" i="13"/>
  <c r="AO171" i="13" s="1"/>
  <c r="Z58" i="13"/>
  <c r="Z57" i="13"/>
  <c r="Z56" i="13"/>
  <c r="AD56" i="13" s="1"/>
  <c r="W58" i="13"/>
  <c r="W172" i="13" s="1"/>
  <c r="W57" i="13"/>
  <c r="W171" i="13" s="1"/>
  <c r="W56" i="13"/>
  <c r="T58" i="13"/>
  <c r="T172" i="13" s="1"/>
  <c r="T57" i="13"/>
  <c r="T171" i="13" s="1"/>
  <c r="T56" i="13"/>
  <c r="Q58" i="13"/>
  <c r="Q172" i="13" s="1"/>
  <c r="Q57" i="13"/>
  <c r="Q171" i="13" s="1"/>
  <c r="Q56" i="13"/>
  <c r="N58" i="13"/>
  <c r="N172" i="13" s="1"/>
  <c r="N57" i="13"/>
  <c r="N171" i="13" s="1"/>
  <c r="N56" i="13"/>
  <c r="H58" i="13"/>
  <c r="H172" i="13" s="1"/>
  <c r="H57" i="13"/>
  <c r="H171" i="13" s="1"/>
  <c r="H56" i="13"/>
  <c r="AJ71" i="13"/>
  <c r="AJ70" i="13"/>
  <c r="Q71" i="13"/>
  <c r="Q192" i="13" s="1"/>
  <c r="Q70" i="13"/>
  <c r="Q191" i="13" s="1"/>
  <c r="E70" i="13"/>
  <c r="AJ72" i="13"/>
  <c r="AJ69" i="13" s="1"/>
  <c r="Q72" i="13"/>
  <c r="Z171" i="13" l="1"/>
  <c r="Z170" i="13" s="1"/>
  <c r="AD57" i="13"/>
  <c r="Z172" i="13"/>
  <c r="AD58" i="13"/>
  <c r="N170" i="13"/>
  <c r="T170" i="13"/>
  <c r="AO170" i="13"/>
  <c r="Q170" i="13"/>
  <c r="H170" i="13"/>
  <c r="W170" i="13"/>
  <c r="Q18" i="13"/>
  <c r="Q17" i="13"/>
  <c r="E191" i="13"/>
  <c r="E17" i="13"/>
  <c r="G17" i="13" s="1"/>
  <c r="AJ77" i="13"/>
  <c r="AJ192" i="13"/>
  <c r="AJ18" i="13"/>
  <c r="AJ75" i="13"/>
  <c r="AJ10" i="13" s="1"/>
  <c r="AJ189" i="13"/>
  <c r="AJ76" i="13"/>
  <c r="AJ12" i="13" s="1"/>
  <c r="AJ191" i="13"/>
  <c r="AJ17" i="13"/>
  <c r="AY21" i="13"/>
  <c r="AY180" i="13"/>
  <c r="AY79" i="13"/>
  <c r="AY96" i="13" s="1"/>
  <c r="AY179" i="13" s="1"/>
  <c r="Q77" i="13"/>
  <c r="AY76" i="13"/>
  <c r="Q76" i="13"/>
  <c r="Q69" i="13"/>
  <c r="Q189" i="13" s="1"/>
  <c r="AY67" i="13"/>
  <c r="AY65" i="13" s="1"/>
  <c r="AY184" i="13" s="1"/>
  <c r="E58" i="13"/>
  <c r="E57" i="13"/>
  <c r="AY62" i="13"/>
  <c r="E186" i="13" l="1"/>
  <c r="G68" i="13"/>
  <c r="Q15" i="13"/>
  <c r="E189" i="13"/>
  <c r="G189" i="13" s="1"/>
  <c r="G191" i="13"/>
  <c r="E172" i="13"/>
  <c r="G58" i="13"/>
  <c r="G57" i="13"/>
  <c r="E171" i="13"/>
  <c r="G171" i="13" s="1"/>
  <c r="Q75" i="13"/>
  <c r="AJ13" i="13"/>
  <c r="AJ23" i="13" s="1"/>
  <c r="AJ22" i="13"/>
  <c r="AJ15" i="13"/>
  <c r="AY56" i="13"/>
  <c r="AY48" i="13"/>
  <c r="AY197" i="13" s="1"/>
  <c r="AY47" i="13"/>
  <c r="AY196" i="13" s="1"/>
  <c r="E51" i="13"/>
  <c r="G51" i="13" s="1"/>
  <c r="E50" i="13"/>
  <c r="G50" i="13" s="1"/>
  <c r="AY49" i="13"/>
  <c r="AY46" i="13" s="1"/>
  <c r="E170" i="13" l="1"/>
  <c r="G170" i="13" s="1"/>
  <c r="G172" i="13"/>
  <c r="AY194" i="13"/>
  <c r="AJ20" i="13"/>
  <c r="AY75" i="13"/>
  <c r="E48" i="13"/>
  <c r="E47" i="13"/>
  <c r="E49" i="13"/>
  <c r="E95" i="13"/>
  <c r="E94" i="13"/>
  <c r="E93" i="13"/>
  <c r="G90" i="13"/>
  <c r="E89" i="13"/>
  <c r="G89" i="13" s="1"/>
  <c r="AA88" i="13"/>
  <c r="G88" i="13"/>
  <c r="AA87" i="13"/>
  <c r="G87" i="13"/>
  <c r="AA86" i="13"/>
  <c r="G85" i="13"/>
  <c r="G84" i="13"/>
  <c r="G83" i="13"/>
  <c r="E82" i="13"/>
  <c r="E99" i="13" s="1"/>
  <c r="E182" i="13" s="1"/>
  <c r="E81" i="13"/>
  <c r="E98" i="13" s="1"/>
  <c r="E80" i="13"/>
  <c r="E97" i="13" s="1"/>
  <c r="E11" i="13" s="1"/>
  <c r="AP77" i="13"/>
  <c r="AN77" i="13"/>
  <c r="AM77" i="13"/>
  <c r="AK77" i="13"/>
  <c r="AH77" i="13"/>
  <c r="AG77" i="13"/>
  <c r="AE77" i="13"/>
  <c r="AE13" i="13" s="1"/>
  <c r="AD77" i="13"/>
  <c r="AB77" i="13"/>
  <c r="AA77" i="13"/>
  <c r="Y77" i="13"/>
  <c r="X77" i="13"/>
  <c r="V77" i="13"/>
  <c r="U77" i="13"/>
  <c r="S77" i="13"/>
  <c r="R77" i="13"/>
  <c r="R13" i="13" s="1"/>
  <c r="R23" i="13" s="1"/>
  <c r="R20" i="13" s="1"/>
  <c r="P77" i="13"/>
  <c r="O77" i="13"/>
  <c r="O75" i="13" s="1"/>
  <c r="L77" i="13"/>
  <c r="L75" i="13" s="1"/>
  <c r="L10" i="13" s="1"/>
  <c r="J77" i="13"/>
  <c r="I77" i="13"/>
  <c r="I13" i="13" s="1"/>
  <c r="I23" i="13" s="1"/>
  <c r="F77" i="13"/>
  <c r="AL72" i="13"/>
  <c r="AL69" i="13" s="1"/>
  <c r="AI72" i="13"/>
  <c r="AI69" i="13" s="1"/>
  <c r="AF72" i="13"/>
  <c r="AF69" i="13" s="1"/>
  <c r="AC72" i="13"/>
  <c r="AC69" i="13" s="1"/>
  <c r="AD69" i="13" s="1"/>
  <c r="Z72" i="13"/>
  <c r="Z69" i="13" s="1"/>
  <c r="W72" i="13"/>
  <c r="AL71" i="13"/>
  <c r="AI71" i="13"/>
  <c r="AF71" i="13"/>
  <c r="AC71" i="13"/>
  <c r="Z71" i="13"/>
  <c r="W71" i="13"/>
  <c r="AO70" i="13"/>
  <c r="AL70" i="13"/>
  <c r="AI70" i="13"/>
  <c r="AF70" i="13"/>
  <c r="AC70" i="13"/>
  <c r="Z70" i="13"/>
  <c r="W70" i="13"/>
  <c r="AO67" i="13"/>
  <c r="E67" i="13"/>
  <c r="G67" i="13" s="1"/>
  <c r="AO66" i="13"/>
  <c r="AO65" i="13" s="1"/>
  <c r="E66" i="13"/>
  <c r="AL58" i="13"/>
  <c r="AF58" i="13"/>
  <c r="T77" i="13"/>
  <c r="T13" i="13" s="1"/>
  <c r="N77" i="13"/>
  <c r="K77" i="13"/>
  <c r="H77" i="13"/>
  <c r="AL57" i="13"/>
  <c r="AF57" i="13"/>
  <c r="AL56" i="13"/>
  <c r="AF56" i="13"/>
  <c r="Q54" i="13"/>
  <c r="Q53" i="13"/>
  <c r="Q12" i="13" s="1"/>
  <c r="Q22" i="13" s="1"/>
  <c r="Q52" i="13"/>
  <c r="Q10" i="13" s="1"/>
  <c r="N54" i="13"/>
  <c r="N53" i="13"/>
  <c r="N12" i="13" s="1"/>
  <c r="N52" i="13"/>
  <c r="N10" i="13" s="1"/>
  <c r="K54" i="13"/>
  <c r="K53" i="13"/>
  <c r="K12" i="13" s="1"/>
  <c r="K52" i="13"/>
  <c r="H54" i="13"/>
  <c r="H53" i="13"/>
  <c r="H12" i="13" s="1"/>
  <c r="H22" i="13" s="1"/>
  <c r="H52" i="13"/>
  <c r="H10" i="13" s="1"/>
  <c r="AD70" i="13" l="1"/>
  <c r="E76" i="13"/>
  <c r="G76" i="13" s="1"/>
  <c r="G66" i="13"/>
  <c r="W69" i="13"/>
  <c r="G72" i="13"/>
  <c r="H13" i="13"/>
  <c r="H23" i="13" s="1"/>
  <c r="H20" i="13" s="1"/>
  <c r="F13" i="13"/>
  <c r="F23" i="13" s="1"/>
  <c r="F20" i="13" s="1"/>
  <c r="F75" i="13"/>
  <c r="I20" i="13"/>
  <c r="G47" i="13"/>
  <c r="E196" i="13"/>
  <c r="G48" i="13"/>
  <c r="E197" i="13"/>
  <c r="K75" i="13"/>
  <c r="M75" i="13" s="1"/>
  <c r="M77" i="13"/>
  <c r="K13" i="13"/>
  <c r="Q13" i="13"/>
  <c r="Q23" i="13" s="1"/>
  <c r="Q20" i="13" s="1"/>
  <c r="N13" i="13"/>
  <c r="E21" i="13"/>
  <c r="G21" i="13" s="1"/>
  <c r="E180" i="13"/>
  <c r="G98" i="13"/>
  <c r="E181" i="13"/>
  <c r="E18" i="13"/>
  <c r="G99" i="13"/>
  <c r="E65" i="13"/>
  <c r="AF77" i="13"/>
  <c r="G49" i="13"/>
  <c r="E46" i="13"/>
  <c r="G46" i="13" s="1"/>
  <c r="Z76" i="13"/>
  <c r="Z12" i="13" s="1"/>
  <c r="AL76" i="13"/>
  <c r="AA85" i="13"/>
  <c r="AC75" i="13"/>
  <c r="E62" i="13"/>
  <c r="Z77" i="13"/>
  <c r="Z13" i="13" s="1"/>
  <c r="AL77" i="13"/>
  <c r="AO62" i="13"/>
  <c r="AO56" i="13" s="1"/>
  <c r="E69" i="13"/>
  <c r="G69" i="13" s="1"/>
  <c r="AO69" i="13"/>
  <c r="AF76" i="13"/>
  <c r="W75" i="13"/>
  <c r="W10" i="13" s="1"/>
  <c r="AI75" i="13"/>
  <c r="W76" i="13"/>
  <c r="W12" i="13" s="1"/>
  <c r="AI76" i="13"/>
  <c r="W77" i="13"/>
  <c r="W13" i="13" s="1"/>
  <c r="AI77" i="13"/>
  <c r="E79" i="13"/>
  <c r="G79" i="13" s="1"/>
  <c r="Z75" i="13"/>
  <c r="Z10" i="13" s="1"/>
  <c r="AL75" i="13"/>
  <c r="G81" i="13"/>
  <c r="AC76" i="13"/>
  <c r="AO76" i="13"/>
  <c r="AO12" i="13" s="1"/>
  <c r="AC77" i="13"/>
  <c r="AF75" i="13"/>
  <c r="E77" i="13"/>
  <c r="G77" i="13" s="1"/>
  <c r="E184" i="13" l="1"/>
  <c r="G65" i="13"/>
  <c r="E56" i="13"/>
  <c r="G56" i="13" s="1"/>
  <c r="G62" i="13"/>
  <c r="J23" i="13"/>
  <c r="E15" i="13"/>
  <c r="G15" i="13" s="1"/>
  <c r="G18" i="13"/>
  <c r="K23" i="13"/>
  <c r="M13" i="13"/>
  <c r="J20" i="13"/>
  <c r="E194" i="13"/>
  <c r="K10" i="13"/>
  <c r="M10" i="13" s="1"/>
  <c r="F10" i="13"/>
  <c r="AO71" i="13"/>
  <c r="AO77" i="13" s="1"/>
  <c r="AO13" i="13" s="1"/>
  <c r="AO75" i="13"/>
  <c r="AO10" i="13" s="1"/>
  <c r="E75" i="13"/>
  <c r="G75" i="13" s="1"/>
  <c r="E96" i="13"/>
  <c r="K20" i="13" l="1"/>
  <c r="M20" i="13" s="1"/>
  <c r="M23" i="13"/>
  <c r="G96" i="13"/>
  <c r="E179" i="13"/>
  <c r="AY36" i="13"/>
  <c r="AY33" i="13" s="1"/>
  <c r="AY35" i="13"/>
  <c r="AY32" i="13" s="1"/>
  <c r="AY40" i="13"/>
  <c r="E42" i="13"/>
  <c r="G42" i="13" s="1"/>
  <c r="E41" i="13"/>
  <c r="G41" i="13" s="1"/>
  <c r="AY37" i="13"/>
  <c r="E39" i="13"/>
  <c r="G39" i="13" s="1"/>
  <c r="E38" i="13"/>
  <c r="G38" i="13" s="1"/>
  <c r="AY31" i="13" l="1"/>
  <c r="AY54" i="13"/>
  <c r="AY177" i="13"/>
  <c r="AY53" i="13"/>
  <c r="AY176" i="13"/>
  <c r="E36" i="13"/>
  <c r="E35" i="13"/>
  <c r="AY34" i="13"/>
  <c r="E37" i="13"/>
  <c r="G37" i="13" s="1"/>
  <c r="E40" i="13"/>
  <c r="G40" i="13" s="1"/>
  <c r="AY12" i="13" l="1"/>
  <c r="AY22" i="13" s="1"/>
  <c r="G35" i="13"/>
  <c r="E32" i="13"/>
  <c r="E176" i="13" s="1"/>
  <c r="E33" i="13"/>
  <c r="E177" i="13" s="1"/>
  <c r="AY13" i="13"/>
  <c r="AY23" i="13" s="1"/>
  <c r="AY52" i="13"/>
  <c r="AY10" i="13" s="1"/>
  <c r="AY174" i="13"/>
  <c r="G33" i="13"/>
  <c r="G36" i="13"/>
  <c r="E34" i="13"/>
  <c r="G34" i="13" s="1"/>
  <c r="AY20" i="13" l="1"/>
  <c r="E54" i="13"/>
  <c r="G54" i="13" s="1"/>
  <c r="E53" i="13"/>
  <c r="E12" i="13" s="1"/>
  <c r="E31" i="13"/>
  <c r="E174" i="13" s="1"/>
  <c r="E13" i="13" l="1"/>
  <c r="G13" i="13" s="1"/>
  <c r="G53" i="13"/>
  <c r="E22" i="13"/>
  <c r="G22" i="13" s="1"/>
  <c r="G31" i="13"/>
  <c r="E52" i="13"/>
  <c r="E10" i="13" s="1"/>
  <c r="G10" i="13" s="1"/>
  <c r="E23" i="13" l="1"/>
  <c r="G23" i="13" s="1"/>
  <c r="G52" i="13"/>
  <c r="E20" i="13" l="1"/>
  <c r="G20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8" i="8"/>
  <c r="D8" i="8" s="1"/>
  <c r="F14" i="17"/>
  <c r="F10" i="17" s="1"/>
  <c r="G15" i="17"/>
  <c r="G16" i="17"/>
  <c r="G11" i="17"/>
  <c r="G12" i="17"/>
  <c r="C14" i="8"/>
  <c r="D14" i="8" s="1"/>
  <c r="C19" i="8"/>
  <c r="D19" i="8" s="1"/>
  <c r="G10" i="17" l="1"/>
  <c r="G14" i="17"/>
  <c r="C24" i="8"/>
  <c r="D24" i="8"/>
  <c r="G117" i="13"/>
</calcChain>
</file>

<file path=xl/sharedStrings.xml><?xml version="1.0" encoding="utf-8"?>
<sst xmlns="http://schemas.openxmlformats.org/spreadsheetml/2006/main" count="1218" uniqueCount="457">
  <si>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</si>
  <si>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</si>
  <si>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</si>
  <si>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</si>
  <si>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</si>
  <si>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</si>
  <si>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</si>
  <si>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</si>
  <si>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</si>
  <si>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</si>
  <si>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</si>
  <si>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</si>
  <si>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</si>
  <si>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</si>
  <si>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</si>
  <si>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</si>
  <si>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</si>
  <si>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</si>
  <si>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</si>
  <si>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</si>
  <si>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</si>
  <si>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</si>
  <si>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</si>
  <si>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</si>
  <si>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</si>
  <si>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</si>
  <si>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</si>
  <si>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</si>
  <si>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</si>
  <si>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</si>
  <si>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</si>
  <si>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</si>
  <si>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</si>
  <si>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</si>
  <si>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</si>
  <si>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</si>
  <si>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</si>
  <si>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</si>
  <si>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</si>
  <si>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</si>
  <si>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</si>
  <si>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</si>
  <si>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</si>
  <si>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</si>
  <si>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</si>
  <si>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</si>
  <si>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</si>
  <si>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</si>
  <si>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</si>
  <si>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</si>
  <si>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</si>
  <si>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</si>
  <si>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</si>
  <si>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</si>
  <si>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</si>
  <si>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</si>
  <si>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</si>
  <si>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</si>
  <si>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</si>
  <si>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</si>
  <si>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</si>
  <si>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</si>
  <si>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</si>
  <si>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</si>
  <si>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</si>
  <si>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</si>
  <si>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</si>
  <si>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</si>
  <si>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</si>
  <si>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</si>
  <si>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</si>
  <si>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</si>
  <si>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</si>
  <si>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</si>
  <si>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</si>
  <si>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</si>
  <si>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</si>
  <si>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</si>
  <si>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</si>
  <si>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</si>
  <si>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</si>
  <si>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</si>
  <si>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</si>
  <si>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</si>
  <si>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</si>
  <si>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</si>
  <si>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</si>
  <si>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</si>
  <si>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</si>
  <si>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</si>
  <si>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</si>
  <si>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</si>
  <si>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</si>
  <si>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</si>
  <si>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</si>
  <si>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</si>
  <si>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</si>
  <si>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</si>
  <si>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</si>
  <si>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</si>
  <si>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</si>
  <si>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</si>
  <si>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</si>
  <si>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</si>
  <si>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</si>
  <si>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</si>
  <si>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</si>
  <si>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</si>
  <si>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</si>
  <si>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</si>
  <si>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</si>
  <si>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</si>
  <si>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</si>
  <si>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</si>
  <si>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</si>
  <si>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</si>
  <si>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</si>
  <si>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</si>
  <si>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</si>
  <si>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</si>
  <si>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</si>
  <si>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</si>
  <si>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</si>
  <si>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</si>
  <si>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</si>
  <si>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</si>
  <si>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</si>
  <si>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</si>
  <si>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</si>
  <si>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</si>
  <si>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</si>
  <si>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</si>
  <si>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</si>
  <si>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</si>
  <si>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</si>
  <si>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</si>
  <si>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</si>
  <si>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</si>
  <si>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</si>
  <si>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</si>
  <si>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</si>
  <si>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</si>
  <si>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</si>
  <si>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</si>
  <si>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</si>
  <si>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</si>
  <si>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</si>
  <si>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</si>
  <si>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</si>
  <si>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</si>
  <si>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</si>
  <si>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</si>
  <si>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</si>
  <si>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</si>
  <si>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</si>
  <si>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</si>
  <si>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</si>
  <si>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</si>
  <si>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</si>
  <si>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</si>
  <si>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</si>
  <si>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</si>
  <si>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</si>
  <si>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</si>
  <si>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</si>
  <si>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</si>
  <si>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</si>
  <si>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</si>
  <si>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</si>
  <si>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</si>
  <si>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</si>
  <si>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</si>
  <si>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</si>
  <si>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</si>
  <si>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</si>
  <si>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</si>
  <si>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</si>
  <si>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</si>
  <si>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</si>
  <si>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</si>
  <si>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</si>
  <si>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</si>
  <si>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</si>
  <si>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</si>
  <si>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</si>
  <si>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</si>
  <si>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</si>
  <si>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</si>
  <si>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</si>
  <si>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</si>
  <si>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</si>
  <si>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</si>
  <si>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</si>
  <si>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</si>
  <si>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</si>
  <si>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</si>
  <si>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</si>
  <si>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</si>
  <si>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</si>
  <si>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</si>
  <si>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</si>
  <si>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</si>
  <si>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</si>
  <si>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</si>
  <si>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</si>
  <si>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</si>
  <si>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</si>
  <si>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</si>
  <si>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</si>
  <si>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</si>
  <si>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</si>
  <si>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</si>
  <si>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</si>
  <si>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</si>
  <si>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</si>
  <si>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</si>
  <si>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</si>
  <si>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</si>
  <si>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</si>
  <si>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</si>
  <si>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</si>
  <si>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</si>
  <si>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</si>
  <si>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</si>
  <si>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</si>
  <si>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</si>
  <si>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</si>
  <si>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</si>
  <si>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</si>
  <si>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</si>
  <si>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</si>
  <si>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</si>
  <si>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</si>
  <si>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</si>
  <si>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</si>
  <si>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</si>
  <si>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</si>
  <si>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</si>
  <si>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</si>
  <si>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</si>
  <si>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</si>
  <si>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</si>
  <si>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</si>
  <si>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</si>
  <si>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</si>
  <si>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</si>
  <si>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</si>
  <si>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</si>
  <si>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</si>
  <si>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</si>
  <si>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</si>
  <si>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</si>
  <si>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</si>
  <si>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</si>
  <si>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</si>
  <si>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</si>
  <si>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</si>
  <si>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</si>
  <si>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</si>
  <si>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</si>
  <si>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</si>
  <si>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</si>
  <si>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</si>
  <si>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</si>
  <si>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</si>
  <si>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</si>
  <si>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</si>
  <si>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</si>
  <si>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</si>
  <si>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</si>
  <si>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</si>
  <si>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</si>
  <si>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</si>
  <si>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</si>
  <si>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</si>
  <si>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</si>
  <si>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</si>
  <si>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</si>
  <si>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</si>
  <si>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</si>
  <si>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</si>
  <si>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</si>
  <si>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</si>
  <si>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</si>
  <si>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</si>
  <si>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</si>
  <si>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</si>
  <si>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</si>
  <si>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</si>
  <si>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</si>
  <si>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</si>
  <si>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</si>
  <si>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</si>
  <si>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".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</si>
  <si>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</si>
  <si>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</si>
  <si>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</si>
  <si>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</si>
  <si>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</si>
  <si>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</si>
  <si>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</si>
  <si>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</si>
  <si>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</si>
  <si>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</si>
  <si>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Результат реализации. Причины отклонения  фактического исполнения от запланированного</t>
  </si>
  <si>
    <t>постановление администрации Нижневартовского района от 26.10.2018 № 2453 "Об утверждении муниципальной программы «Развитие жилищной сферы в Нижневартовском районе»</t>
  </si>
  <si>
    <t>Подпрограмма I. «Градостроительная деятельность»</t>
  </si>
  <si>
    <t>Осуществление градостроительной деятельности</t>
  </si>
  <si>
    <t>управление архитектуры и градостроительства администрации района</t>
  </si>
  <si>
    <t>1.1.1</t>
  </si>
  <si>
    <t>Разработка проектов планировки и межевания территорий</t>
  </si>
  <si>
    <t>1.1.1.1.</t>
  </si>
  <si>
    <t>Выполнение инженерных изысканий для подготовки документации по планировке территории</t>
  </si>
  <si>
    <t>1.1.1.2.</t>
  </si>
  <si>
    <t>Разработка проектов планировки территории, проектов межевания территории</t>
  </si>
  <si>
    <t>Подпрограмма 2 «Содействие развитию жилищного строительства»</t>
  </si>
  <si>
    <t>2.1</t>
  </si>
  <si>
    <t>отдел жилищно-коммунального хозяйства, энергетики и строительства администрации района</t>
  </si>
  <si>
    <t>2.1.2.</t>
  </si>
  <si>
    <t>отдел жилищно-коммунального хозяйства, энергетики и строительства администрации района / служба муниципальной собственности администрации района / отдел по жилищным вопросам администрации района / администрации городских и сельских поселений района</t>
  </si>
  <si>
    <t>управление опеки и попечительства администрации района</t>
  </si>
  <si>
    <t>2.2.1.</t>
  </si>
  <si>
    <t>Покупка жилых помещений  для предоставления детям-сиротам и детям, оставшимся без попечения родителей, а также лицам из числа детей-сирот и детей, оставшихся без попечения родителей,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полномочий, предусмотренных статьей 12 Закона Ханты-Мансийского автономного округа ‒ Югры от 9 июня 2009 года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‒ Югре»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</si>
  <si>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(1)</t>
  </si>
  <si>
    <t>муниципальное казенное учреждение «Управление капитального строительства по застройке Нижневартовского района»</t>
  </si>
  <si>
    <t>2.3.1.</t>
  </si>
  <si>
    <t>Инженерные сети участка частной застройки (2 очередь) в пгт. Излучинск</t>
  </si>
  <si>
    <t>Подпрограмма 3 «Обеспечение мерами государственной поддержки по улучшению жилищных условий отдельных категорий граждан".</t>
  </si>
  <si>
    <t>Предоставление государственной поддержки на приобретение жилых помещений отдельным категориям граждан.</t>
  </si>
  <si>
    <t>отдел по жилищным вопросам администрации района</t>
  </si>
  <si>
    <t>3.1.2.</t>
  </si>
  <si>
    <t xml:space="preserve">Субвенции на реализацию полномочий по постановке на учет граждан, выезжающих из районов Крайнего Севера </t>
  </si>
  <si>
    <t>Предоставление субсидии молодым семьям на приобретение жилья</t>
  </si>
  <si>
    <t>3.3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</si>
  <si>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</si>
  <si>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</si>
  <si>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</si>
  <si>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Итого по подпрограмме 3</t>
  </si>
  <si>
    <t>Подпрограмма 4 «Капитальный ремонт объектов жилищного хозяйства»</t>
  </si>
  <si>
    <t>Капитальный ремонт объектов жилищного хозяйства</t>
  </si>
  <si>
    <t>муниципальное казенное учреждение "Управление капитального строительства по застройке Нижневартовского района</t>
  </si>
  <si>
    <t>Предоставление земельных участков под малоэтажное жилищное строительство</t>
  </si>
  <si>
    <t>Формирование земельных участков для индивидуального жилищного строительства</t>
  </si>
  <si>
    <t>Стимулирование застройщиков на реализацию проектов жилищного строительства</t>
  </si>
  <si>
    <t>Портфель проектов "Жильё и городская среда"</t>
  </si>
  <si>
    <t>Защита жилищных прав детей-сирот и детей, оставшихся без попечения родителей, и лиц из их числа.</t>
  </si>
  <si>
    <t>план на 2020 год</t>
  </si>
  <si>
    <t>3.1.1.</t>
  </si>
  <si>
    <t>Итого по подпрограмме 4</t>
  </si>
  <si>
    <t>Специалист  департамента финансов администрации района___________________ Н.А. Кравченко</t>
  </si>
  <si>
    <t>он</t>
  </si>
  <si>
    <t>Начальник отдела ЖКХ, энергетики и строительства администрации района</t>
  </si>
  <si>
    <t>М.Ю. Канышева</t>
  </si>
  <si>
    <t>Целевые показатели муниципальной программы  "Развитие жилищной сферы в Нижневартовском районе"</t>
  </si>
  <si>
    <t>Увеличение объема жилищного строительства, млн. кв. м</t>
  </si>
  <si>
    <t>Коэффициент доступности жилья (количество лет, необходимых семье, состоящей из трех человек, для приобретения стандартной квартиры общей площадью 54 кв. метра с учетом среднего годового совокупного денежного дохода семьи) ***</t>
  </si>
  <si>
    <t>Общая площадь жилых помещений, приходящаяся в среднем на 1 жителя, кв. м.</t>
  </si>
  <si>
    <t>Общая площадь жилых помещений, приходящаяся в среднем на 1 жителя, в том числе введенная за один год, кв. м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</si>
  <si>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%</t>
  </si>
  <si>
    <t>Доля муниципальных образований района с утвержденными документами территориального планирования и градостроительного зонирования от общего количества муниципальных образований района, %**</t>
  </si>
  <si>
    <t>Доля муниципальных услуг в электронном виде в общем количестве предоставленных услуг по выдаче разрешения на строительство, %**</t>
  </si>
  <si>
    <t>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гражданам, отнесенным к категориям, указанным в пункте 1 статьи 7.4 Закона Ханты-Мансийского автономного округа – Югры от 06.07.2005 № 57-оз «О регулировании отдельных жилищных отношений в Ханты-Мансийском автономном округе – Югре», участков</t>
  </si>
  <si>
    <t>Количество жилых помещений, предоставленных лицам из числа детей-сирот и детей, оставшихся без попечения родителей, шт.</t>
  </si>
  <si>
    <t>Площадь земельных участков, предоставленных для жилищного строительства, индивидуального жилищного строительства, в расчете на 10 тыс. чел., га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</si>
  <si>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</si>
  <si>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>объектов жилищного строительства – в течение 3 лет, кв. м</t>
  </si>
  <si>
    <t>иных объектов капитального строительства – в течение 5 лет, кв. м</t>
  </si>
  <si>
    <t>Количество проведенных капитальных ремонтов объектов муниципального жилого фонда (от лимитов финансирования мероприятий), объект</t>
  </si>
  <si>
    <t>Количество проведенных ремонтов жилых помещений, принадлежащих лицам из числа детей-сирот и детей, оставшихся без попечения родителей, объект</t>
  </si>
  <si>
    <t>Количество квадратных метров расселенного аварийного и непригодного жилищного фонда, тыс. кв. м</t>
  </si>
  <si>
    <t>Количество граждан, расселенных из аварийного и непригодного жилищного фонда, чел.</t>
  </si>
  <si>
    <t>Количество семей, улучшивших жилищные условия, семей</t>
  </si>
  <si>
    <t>Значение показателя на 2020 год</t>
  </si>
  <si>
    <t>Итого по подпрограмме 1</t>
  </si>
  <si>
    <t>Предоставление субсидии ветера-нам боевых дей-ствий и инвалид-дам на приобретение жилого помещения в собственность</t>
  </si>
  <si>
    <t xml:space="preserve">Ответственный исполнитель: отдел жилищно-коммунального хозяйства, энергетики и строительства администрации района
</t>
  </si>
  <si>
    <t xml:space="preserve">Соисполнитель: управление архитектуры и градостроительства администрации района
</t>
  </si>
  <si>
    <t xml:space="preserve">Соисполнитель: отдел по жилищным вопросам и муниципальной собственности администрации района
</t>
  </si>
  <si>
    <t xml:space="preserve">Соисполнитель: управление опеки и попечительства администрации района
</t>
  </si>
  <si>
    <t xml:space="preserve">Соисполнитель: муниципальное казенное учреждение «Управление капитального строительства по застройке Нижневартовского района»
</t>
  </si>
  <si>
    <t>по муниципальной программе "Развитие жилищной сферы в Нижневартовском районе"</t>
  </si>
  <si>
    <t>Информация о финансировании в 2020 году  (тыс. рублей)</t>
  </si>
  <si>
    <t xml:space="preserve">Региональный проект "Жильё" 
</t>
  </si>
  <si>
    <t>Выполнение комплексного проекта "Внесение изменений в генеральные планы и правила землепользования и застройки городских и сельских поселений Нижневартовского района", в т. ч.:</t>
  </si>
  <si>
    <t>1.1.4.</t>
  </si>
  <si>
    <t>2.1.1.</t>
  </si>
  <si>
    <t>Приобретение жилых помещений, для реализации полномочий по переселению граждан из непригодного для проживания жилищного фонда, из них:</t>
  </si>
  <si>
    <t>4.1.9.</t>
  </si>
  <si>
    <t>Капитальный ремонт жилого дома по ул. Белорусская, д. 14 в с. Покур</t>
  </si>
  <si>
    <t>4.1.10.</t>
  </si>
  <si>
    <t>Капитальный ремонт здания по ул. Кедровая, д.8 в д. Вата (переустройство бывшего ФАП в двухквартирный жилой дом)</t>
  </si>
  <si>
    <t>4.1.11.</t>
  </si>
  <si>
    <t>Капитальный ремонт жилого дома по ул. Центральная, д.4 в с. Охтеурье</t>
  </si>
  <si>
    <t>4.1.32.</t>
  </si>
  <si>
    <t>Жилой дом по пер. Школьный в д. Чехломей</t>
  </si>
  <si>
    <t>4.1.35.</t>
  </si>
  <si>
    <t>Жилой дом по ул. Таежной, д. 6 в п. Аган</t>
  </si>
  <si>
    <t>4.1.38.</t>
  </si>
  <si>
    <t>Жилое помещение по ул. Чапаева, д. 9, кв. 176 в г. Нижневартовске</t>
  </si>
  <si>
    <t xml:space="preserve">Соисполнитель: администарция г.п. Излучинск
</t>
  </si>
  <si>
    <t xml:space="preserve">администарция г.п. Излучинск
</t>
  </si>
  <si>
    <t>4.1.49.</t>
  </si>
  <si>
    <t>с.Варьеган Жилой дом по ул.Айваседа-Мэру, д.3, кв.1</t>
  </si>
  <si>
    <t>4.1.50.</t>
  </si>
  <si>
    <t>с.Варьеган Жилой дом по ул.Айваседа-Мэру, д.24</t>
  </si>
  <si>
    <t>4.1.51.</t>
  </si>
  <si>
    <t>пгт.Новоаганск Жилой дом по ул.Магылорская, д.11, кв.2</t>
  </si>
  <si>
    <t>4.1.47.</t>
  </si>
  <si>
    <t>Жилой дом по ул. Югорская д .6 в с Варьеган</t>
  </si>
  <si>
    <t>4.1.48.</t>
  </si>
  <si>
    <t>Жилой дом по ул. Центральная д .7 в с Варьеган</t>
  </si>
  <si>
    <t>2 квартал</t>
  </si>
  <si>
    <t>3 кватал</t>
  </si>
  <si>
    <t xml:space="preserve"> 4 квартал</t>
  </si>
  <si>
    <t>Жилой дом по ул. Новая, д.19 п. Аган</t>
  </si>
  <si>
    <t>4.1.39</t>
  </si>
  <si>
    <t>4.1.40</t>
  </si>
  <si>
    <t xml:space="preserve">Жилой дом по ул. Новая, д.23 п. Аган </t>
  </si>
  <si>
    <t>план, в соответствии с постановлением № 2453  от 26.10.2018 (в ред. от 25.02.2020 № 308) *</t>
  </si>
  <si>
    <t>Жилой дом по ул.Дзержинского д.9, кв40аг.Нижневартовск</t>
  </si>
  <si>
    <t>4.1.52.</t>
  </si>
  <si>
    <t>4.1.53.</t>
  </si>
  <si>
    <t>Исполнитель:  специалист эксперт  отдела ЖКХ, энергетики и строительства администрации района, Горохова Т.А., т. 8 3466 498755</t>
  </si>
  <si>
    <t>пгт. Излучинск Жилой дом по ул. Энергетиков д.5 (пандус)</t>
  </si>
  <si>
    <t>4.1.41</t>
  </si>
  <si>
    <t xml:space="preserve"> Жилой дом по ул.Летная д.13 кв.1,2с. Охтеурье</t>
  </si>
  <si>
    <t>4.1.42</t>
  </si>
  <si>
    <t>4.1.43</t>
  </si>
  <si>
    <t>4.1.44</t>
  </si>
  <si>
    <t>4.1.45</t>
  </si>
  <si>
    <t xml:space="preserve"> Жилой дом по ул.Озерная д.5 кв.1с. Охтеурье</t>
  </si>
  <si>
    <t xml:space="preserve"> Жилой дом по ул.Лесная, д.2 кв.2д.Вата</t>
  </si>
  <si>
    <t xml:space="preserve"> Жилой дом поул.Садовая д.2д.Вампугол</t>
  </si>
  <si>
    <t xml:space="preserve"> Жилой дом по ул.Новая д.23 кв.1,2,3 с.Покур</t>
  </si>
  <si>
    <t>4.1.46</t>
  </si>
  <si>
    <t xml:space="preserve"> Жилой дом по ул.Совхозная д.4 кв.2 с.Покур</t>
  </si>
  <si>
    <t>4.1.13.</t>
  </si>
  <si>
    <t>4.1.14.</t>
  </si>
  <si>
    <t xml:space="preserve"> Жилой дом по ул. Транспортная пгт. Новоаганск</t>
  </si>
  <si>
    <t>4.1.54.</t>
  </si>
  <si>
    <t xml:space="preserve"> с.п. Покур Жилой дом по ул. Совхозная, д. 1</t>
  </si>
  <si>
    <t xml:space="preserve"> с.п. ПокурЖилой дом по ул. Киевская, д. 13, кв. 1-2 </t>
  </si>
  <si>
    <t>4.1.55.</t>
  </si>
  <si>
    <t>4.1.56.</t>
  </si>
  <si>
    <t>с.Покур Жилой дом по ул. Белорусская, д.9</t>
  </si>
  <si>
    <t>4.1.57.</t>
  </si>
  <si>
    <t xml:space="preserve">с.Покур Жилой дом по ул.Новая, д.14, кв.1 </t>
  </si>
  <si>
    <t>4.1.58.</t>
  </si>
  <si>
    <t xml:space="preserve">с.Покур Жилой дом по ул. Белорусская, д.6 </t>
  </si>
  <si>
    <t xml:space="preserve">п.Ваховск жилой дом по ул.Первопроходцев д.5б кв.1 </t>
  </si>
  <si>
    <t>4.1.59.</t>
  </si>
  <si>
    <t>4.1.60.</t>
  </si>
  <si>
    <t>с.Охтеурье жилой дом по ул.Новая д.7 кв.1</t>
  </si>
  <si>
    <t xml:space="preserve">с.Охтеурье жилой дом по ул.Летная д.12 </t>
  </si>
  <si>
    <t>4.1.61.</t>
  </si>
  <si>
    <t>4.1.62.</t>
  </si>
  <si>
    <t>с. Охтеурье Жилой дом по ул. Новая, д.4, кв.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</si>
</sst>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000000"/>
    <numFmt numFmtId="171" formatCode="_-* #,##0.00_р_._-;\-* #,##0.00_р_._-;_-* &quot;-&quot;?_р_._-;_-@_-"/>
    <numFmt numFmtId="172" formatCode="_-* #,##0.0\ _₽_-;\-* #,##0.0\ _₽_-;_-* &quot;-&quot;?\ _₽_-;_-@_-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4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16" fillId="0" borderId="0" xfId="0" applyFont="1" applyFill="1" applyBorder="1" applyAlignment="1" applyProtection="1">
      <alignment horizontal="justify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20" xfId="2" applyNumberFormat="1" applyFont="1" applyFill="1" applyBorder="1" applyAlignment="1" applyProtection="1">
      <alignment horizontal="right" vertical="top" wrapText="1"/>
    </xf>
    <xf numFmtId="10" fontId="19" fillId="0" borderId="19" xfId="2" applyNumberFormat="1" applyFont="1" applyFill="1" applyBorder="1" applyAlignment="1" applyProtection="1">
      <alignment horizontal="right" vertical="top" wrapText="1"/>
    </xf>
    <xf numFmtId="169" fontId="19" fillId="0" borderId="21" xfId="2" applyNumberFormat="1" applyFont="1" applyFill="1" applyBorder="1" applyAlignment="1" applyProtection="1">
      <alignment horizontal="right" vertical="top" wrapText="1"/>
    </xf>
    <xf numFmtId="10" fontId="19" fillId="0" borderId="21" xfId="2" applyNumberFormat="1" applyFont="1" applyFill="1" applyBorder="1" applyAlignment="1" applyProtection="1">
      <alignment horizontal="right" vertical="top" wrapText="1"/>
    </xf>
    <xf numFmtId="169" fontId="19" fillId="0" borderId="28" xfId="2" applyNumberFormat="1" applyFont="1" applyFill="1" applyBorder="1" applyAlignment="1" applyProtection="1">
      <alignment horizontal="right" vertical="top" wrapText="1"/>
    </xf>
    <xf numFmtId="169" fontId="19" fillId="0" borderId="27" xfId="2" applyNumberFormat="1" applyFont="1" applyFill="1" applyBorder="1" applyAlignment="1" applyProtection="1">
      <alignment horizontal="right" vertical="top" wrapText="1"/>
    </xf>
    <xf numFmtId="10" fontId="19" fillId="0" borderId="22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3" xfId="2" applyNumberFormat="1" applyFont="1" applyFill="1" applyBorder="1" applyAlignment="1" applyProtection="1">
      <alignment horizontal="right" vertical="top" wrapText="1"/>
    </xf>
    <xf numFmtId="169" fontId="19" fillId="0" borderId="16" xfId="2" applyNumberFormat="1" applyFont="1" applyFill="1" applyBorder="1" applyAlignment="1" applyProtection="1">
      <alignment horizontal="right" vertical="top" wrapText="1"/>
    </xf>
    <xf numFmtId="10" fontId="19" fillId="0" borderId="16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22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20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23" xfId="2" applyNumberFormat="1" applyFont="1" applyFill="1" applyBorder="1" applyAlignment="1" applyProtection="1">
      <alignment horizontal="right" vertical="top" wrapText="1"/>
    </xf>
    <xf numFmtId="10" fontId="19" fillId="0" borderId="28" xfId="2" applyNumberFormat="1" applyFont="1" applyFill="1" applyBorder="1" applyAlignment="1" applyProtection="1">
      <alignment horizontal="right" vertical="top" wrapText="1"/>
    </xf>
    <xf numFmtId="10" fontId="19" fillId="0" borderId="24" xfId="2" applyNumberFormat="1" applyFont="1" applyFill="1" applyBorder="1" applyAlignment="1" applyProtection="1">
      <alignment horizontal="right" vertical="top" wrapText="1"/>
    </xf>
    <xf numFmtId="10" fontId="19" fillId="0" borderId="25" xfId="2" applyNumberFormat="1" applyFont="1" applyFill="1" applyBorder="1" applyAlignment="1" applyProtection="1">
      <alignment horizontal="right" vertical="top" wrapText="1"/>
    </xf>
    <xf numFmtId="10" fontId="19" fillId="0" borderId="26" xfId="2" applyNumberFormat="1" applyFont="1" applyFill="1" applyBorder="1" applyAlignment="1" applyProtection="1">
      <alignment horizontal="right" vertical="top" wrapText="1"/>
    </xf>
    <xf numFmtId="10" fontId="19" fillId="0" borderId="17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7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/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0" fontId="19" fillId="0" borderId="1" xfId="0" applyFont="1" applyFill="1" applyBorder="1" applyAlignment="1">
      <alignment horizontal="justify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0" fontId="25" fillId="0" borderId="6" xfId="0" applyFont="1" applyFill="1" applyBorder="1" applyAlignment="1" applyProtection="1">
      <alignment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5" fontId="19" fillId="0" borderId="14" xfId="0" applyNumberFormat="1" applyFont="1" applyFill="1" applyBorder="1" applyAlignment="1" applyProtection="1">
      <alignment horizontal="left" vertical="top"/>
    </xf>
    <xf numFmtId="165" fontId="19" fillId="0" borderId="6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1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25" fillId="0" borderId="6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165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left" vertical="top"/>
    </xf>
    <xf numFmtId="0" fontId="19" fillId="0" borderId="0" xfId="0" applyFont="1" applyFill="1" applyAlignment="1" applyProtection="1">
      <alignment horizontal="right" vertical="top"/>
    </xf>
    <xf numFmtId="165" fontId="19" fillId="0" borderId="0" xfId="2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0" fillId="4" borderId="0" xfId="0" applyFont="1" applyFill="1" applyAlignment="1">
      <alignment vertical="top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21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22" fillId="0" borderId="1" xfId="2" applyNumberFormat="1" applyFont="1" applyFill="1" applyBorder="1" applyAlignment="1" applyProtection="1">
      <alignment horizontal="right" vertical="top" wrapText="1"/>
    </xf>
    <xf numFmtId="165" fontId="19" fillId="0" borderId="2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165" fontId="3" fillId="0" borderId="0" xfId="0" applyNumberFormat="1" applyFont="1" applyFill="1" applyAlignment="1" applyProtection="1">
      <alignment horizontal="right" vertical="top"/>
    </xf>
    <xf numFmtId="2" fontId="3" fillId="0" borderId="0" xfId="0" applyNumberFormat="1" applyFont="1" applyFill="1" applyAlignment="1" applyProtection="1">
      <alignment vertical="top"/>
    </xf>
    <xf numFmtId="0" fontId="20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/>
    </xf>
    <xf numFmtId="170" fontId="19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left" vertical="top"/>
    </xf>
    <xf numFmtId="2" fontId="19" fillId="0" borderId="1" xfId="0" applyNumberFormat="1" applyFont="1" applyFill="1" applyBorder="1" applyAlignment="1" applyProtection="1">
      <alignment horizontal="left" vertical="top"/>
    </xf>
    <xf numFmtId="170" fontId="19" fillId="0" borderId="1" xfId="0" applyNumberFormat="1" applyFont="1" applyFill="1" applyBorder="1" applyAlignment="1" applyProtection="1">
      <alignment vertical="top"/>
    </xf>
    <xf numFmtId="0" fontId="19" fillId="0" borderId="1" xfId="0" applyFont="1" applyFill="1" applyBorder="1" applyAlignment="1" applyProtection="1">
      <alignment vertical="top"/>
    </xf>
    <xf numFmtId="2" fontId="19" fillId="0" borderId="1" xfId="0" applyNumberFormat="1" applyFont="1" applyFill="1" applyBorder="1" applyAlignment="1">
      <alignment vertical="top" wrapText="1"/>
    </xf>
    <xf numFmtId="2" fontId="19" fillId="0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vertical="top" wrapText="1"/>
    </xf>
    <xf numFmtId="169" fontId="19" fillId="0" borderId="1" xfId="2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top" wrapText="1"/>
    </xf>
    <xf numFmtId="172" fontId="15" fillId="0" borderId="1" xfId="2" applyNumberFormat="1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0" fontId="24" fillId="0" borderId="7" xfId="0" applyFont="1" applyBorder="1" applyAlignment="1">
      <alignment vertical="top" wrapText="1"/>
    </xf>
    <xf numFmtId="165" fontId="25" fillId="0" borderId="6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2" fontId="20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20" fillId="0" borderId="0" xfId="0" applyNumberFormat="1" applyFont="1" applyFill="1" applyBorder="1" applyAlignment="1" applyProtection="1">
      <alignment horizontal="left" vertical="top" wrapText="1"/>
    </xf>
    <xf numFmtId="2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165" fontId="20" fillId="0" borderId="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right" vertical="top"/>
    </xf>
    <xf numFmtId="165" fontId="20" fillId="0" borderId="0" xfId="0" applyNumberFormat="1" applyFont="1" applyFill="1" applyAlignment="1" applyProtection="1">
      <alignment horizontal="right" vertical="top"/>
    </xf>
    <xf numFmtId="165" fontId="20" fillId="0" borderId="0" xfId="2" applyNumberFormat="1" applyFont="1" applyFill="1" applyBorder="1" applyAlignment="1" applyProtection="1">
      <alignment vertical="top" wrapText="1"/>
    </xf>
    <xf numFmtId="2" fontId="2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2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167" fontId="3" fillId="0" borderId="0" xfId="0" applyNumberFormat="1" applyFont="1" applyFill="1" applyAlignment="1" applyProtection="1">
      <alignment vertical="top"/>
    </xf>
    <xf numFmtId="0" fontId="3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justify" vertical="top" wrapText="1"/>
    </xf>
    <xf numFmtId="2" fontId="25" fillId="0" borderId="6" xfId="0" applyNumberFormat="1" applyFont="1" applyFill="1" applyBorder="1" applyAlignment="1" applyProtection="1">
      <alignment vertical="top" wrapText="1"/>
    </xf>
    <xf numFmtId="2" fontId="24" fillId="0" borderId="0" xfId="0" applyNumberFormat="1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Alignment="1" applyProtection="1">
      <alignment horizontal="left" vertical="top"/>
    </xf>
    <xf numFmtId="2" fontId="6" fillId="0" borderId="0" xfId="0" applyNumberFormat="1" applyFont="1" applyAlignment="1">
      <alignment vertical="top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3" fontId="19" fillId="0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172" fontId="15" fillId="0" borderId="1" xfId="2" applyNumberFormat="1" applyFont="1" applyFill="1" applyBorder="1" applyAlignment="1">
      <alignment horizontal="center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14" fontId="19" fillId="0" borderId="5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17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1" xfId="0" applyNumberFormat="1" applyFont="1" applyFill="1" applyBorder="1" applyAlignment="1" applyProtection="1">
      <alignment horizontal="center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top"/>
    </xf>
    <xf numFmtId="0" fontId="23" fillId="0" borderId="16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165" fontId="28" fillId="0" borderId="13" xfId="0" applyNumberFormat="1" applyFont="1" applyFill="1" applyBorder="1" applyAlignment="1" applyProtection="1">
      <alignment horizontal="justify" vertical="top" wrapText="1"/>
    </xf>
    <xf numFmtId="0" fontId="19" fillId="0" borderId="8" xfId="0" applyFont="1" applyFill="1" applyBorder="1" applyAlignment="1" applyProtection="1">
      <alignment horizontal="center" vertical="top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19" fillId="0" borderId="16" xfId="0" applyNumberFormat="1" applyFont="1" applyFill="1" applyBorder="1" applyAlignment="1" applyProtection="1">
      <alignment horizontal="left" vertical="top" wrapText="1"/>
    </xf>
    <xf numFmtId="165" fontId="19" fillId="0" borderId="17" xfId="0" applyNumberFormat="1" applyFont="1" applyFill="1" applyBorder="1" applyAlignment="1" applyProtection="1">
      <alignment horizontal="left" vertical="top" wrapText="1"/>
    </xf>
    <xf numFmtId="165" fontId="19" fillId="0" borderId="12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165" fontId="19" fillId="0" borderId="14" xfId="0" applyNumberFormat="1" applyFont="1" applyFill="1" applyBorder="1" applyAlignment="1" applyProtection="1">
      <alignment horizontal="left" vertical="top" wrapText="1"/>
    </xf>
    <xf numFmtId="165" fontId="19" fillId="0" borderId="6" xfId="0" applyNumberFormat="1" applyFont="1" applyFill="1" applyBorder="1" applyAlignment="1" applyProtection="1">
      <alignment horizontal="left" vertical="top" wrapText="1"/>
    </xf>
    <xf numFmtId="165" fontId="19" fillId="0" borderId="3" xfId="0" applyNumberFormat="1" applyFont="1" applyFill="1" applyBorder="1" applyAlignment="1" applyProtection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14" fontId="19" fillId="4" borderId="10" xfId="0" applyNumberFormat="1" applyFont="1" applyFill="1" applyBorder="1" applyAlignment="1">
      <alignment horizontal="center" vertical="top" wrapText="1"/>
    </xf>
    <xf numFmtId="14" fontId="19" fillId="4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wrapText="1"/>
    </xf>
    <xf numFmtId="0" fontId="16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27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1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49" fontId="16" fillId="0" borderId="17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01" t="s">
        <v>39</v>
      </c>
      <c r="B1" s="302"/>
      <c r="C1" s="303" t="s">
        <v>40</v>
      </c>
      <c r="D1" s="304" t="s">
        <v>44</v>
      </c>
      <c r="E1" s="305"/>
      <c r="F1" s="306"/>
      <c r="G1" s="304" t="s">
        <v>17</v>
      </c>
      <c r="H1" s="305"/>
      <c r="I1" s="306"/>
      <c r="J1" s="304" t="s">
        <v>18</v>
      </c>
      <c r="K1" s="305"/>
      <c r="L1" s="306"/>
      <c r="M1" s="304" t="s">
        <v>22</v>
      </c>
      <c r="N1" s="305"/>
      <c r="O1" s="306"/>
      <c r="P1" s="307" t="s">
        <v>23</v>
      </c>
      <c r="Q1" s="308"/>
      <c r="R1" s="304" t="s">
        <v>24</v>
      </c>
      <c r="S1" s="305"/>
      <c r="T1" s="306"/>
      <c r="U1" s="304" t="s">
        <v>25</v>
      </c>
      <c r="V1" s="305"/>
      <c r="W1" s="306"/>
      <c r="X1" s="307" t="s">
        <v>26</v>
      </c>
      <c r="Y1" s="309"/>
      <c r="Z1" s="308"/>
      <c r="AA1" s="307" t="s">
        <v>27</v>
      </c>
      <c r="AB1" s="308"/>
      <c r="AC1" s="304" t="s">
        <v>28</v>
      </c>
      <c r="AD1" s="305"/>
      <c r="AE1" s="306"/>
      <c r="AF1" s="304" t="s">
        <v>29</v>
      </c>
      <c r="AG1" s="305"/>
      <c r="AH1" s="306"/>
      <c r="AI1" s="304" t="s">
        <v>30</v>
      </c>
      <c r="AJ1" s="305"/>
      <c r="AK1" s="306"/>
      <c r="AL1" s="307" t="s">
        <v>31</v>
      </c>
      <c r="AM1" s="308"/>
      <c r="AN1" s="304" t="s">
        <v>32</v>
      </c>
      <c r="AO1" s="305"/>
      <c r="AP1" s="306"/>
      <c r="AQ1" s="304" t="s">
        <v>33</v>
      </c>
      <c r="AR1" s="305"/>
      <c r="AS1" s="306"/>
      <c r="AT1" s="304" t="s">
        <v>34</v>
      </c>
      <c r="AU1" s="305"/>
      <c r="AV1" s="306"/>
    </row>
    <row r="2" spans="1:48" ht="39" customHeight="1">
      <c r="A2" s="302"/>
      <c r="B2" s="302"/>
      <c r="C2" s="30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03" t="s">
        <v>82</v>
      </c>
      <c r="B3" s="30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03"/>
      <c r="B4" s="30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03"/>
      <c r="B5" s="30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03"/>
      <c r="B6" s="30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03"/>
      <c r="B7" s="30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03"/>
      <c r="B8" s="30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03"/>
      <c r="B9" s="30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10" t="s">
        <v>57</v>
      </c>
      <c r="B1" s="310"/>
      <c r="C1" s="310"/>
      <c r="D1" s="310"/>
      <c r="E1" s="310"/>
    </row>
    <row r="2" spans="1:5" ht="15">
      <c r="A2" s="12"/>
      <c r="B2" s="12"/>
      <c r="C2" s="12"/>
      <c r="D2" s="12"/>
      <c r="E2" s="12"/>
    </row>
    <row r="3" spans="1:5">
      <c r="A3" s="311" t="s">
        <v>129</v>
      </c>
      <c r="B3" s="311"/>
      <c r="C3" s="311"/>
      <c r="D3" s="311"/>
      <c r="E3" s="311"/>
    </row>
    <row r="4" spans="1:5" ht="45.1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.049999999999997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12" t="s">
        <v>78</v>
      </c>
      <c r="B26" s="312"/>
      <c r="C26" s="312"/>
      <c r="D26" s="312"/>
      <c r="E26" s="312"/>
    </row>
    <row r="27" spans="1:5">
      <c r="A27" s="28"/>
      <c r="B27" s="28"/>
      <c r="C27" s="28"/>
      <c r="D27" s="28"/>
      <c r="E27" s="28"/>
    </row>
    <row r="28" spans="1:5">
      <c r="A28" s="312" t="s">
        <v>79</v>
      </c>
      <c r="B28" s="312"/>
      <c r="C28" s="312"/>
      <c r="D28" s="312"/>
      <c r="E28" s="312"/>
    </row>
    <row r="29" spans="1:5">
      <c r="A29" s="312"/>
      <c r="B29" s="312"/>
      <c r="C29" s="312"/>
      <c r="D29" s="312"/>
      <c r="E29" s="31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26" t="s">
        <v>45</v>
      </c>
      <c r="C3" s="32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13" t="s">
        <v>1</v>
      </c>
      <c r="B5" s="32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.05" customHeight="1">
      <c r="A6" s="313"/>
      <c r="B6" s="32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13"/>
      <c r="B7" s="32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13" t="s">
        <v>3</v>
      </c>
      <c r="B8" s="32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4" t="s">
        <v>204</v>
      </c>
      <c r="N8" s="315"/>
      <c r="O8" s="316"/>
      <c r="P8" s="56"/>
      <c r="Q8" s="56"/>
    </row>
    <row r="9" spans="1:256" ht="34.049999999999997" customHeight="1">
      <c r="A9" s="313"/>
      <c r="B9" s="32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13" t="s">
        <v>4</v>
      </c>
      <c r="B10" s="32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13"/>
      <c r="B11" s="32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13" t="s">
        <v>5</v>
      </c>
      <c r="B12" s="32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13"/>
      <c r="B13" s="32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13" t="s">
        <v>9</v>
      </c>
      <c r="B14" s="32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13"/>
      <c r="B15" s="32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31"/>
      <c r="AJ16" s="331"/>
      <c r="AK16" s="331"/>
      <c r="AZ16" s="331"/>
      <c r="BA16" s="331"/>
      <c r="BB16" s="331"/>
      <c r="BQ16" s="331"/>
      <c r="BR16" s="331"/>
      <c r="BS16" s="331"/>
      <c r="CH16" s="331"/>
      <c r="CI16" s="331"/>
      <c r="CJ16" s="331"/>
      <c r="CY16" s="331"/>
      <c r="CZ16" s="331"/>
      <c r="DA16" s="331"/>
      <c r="DP16" s="331"/>
      <c r="DQ16" s="331"/>
      <c r="DR16" s="331"/>
      <c r="EG16" s="331"/>
      <c r="EH16" s="331"/>
      <c r="EI16" s="331"/>
      <c r="EX16" s="331"/>
      <c r="EY16" s="331"/>
      <c r="EZ16" s="331"/>
      <c r="FO16" s="331"/>
      <c r="FP16" s="331"/>
      <c r="FQ16" s="331"/>
      <c r="GF16" s="331"/>
      <c r="GG16" s="331"/>
      <c r="GH16" s="331"/>
      <c r="GW16" s="331"/>
      <c r="GX16" s="331"/>
      <c r="GY16" s="331"/>
      <c r="HN16" s="331"/>
      <c r="HO16" s="331"/>
      <c r="HP16" s="331"/>
      <c r="IE16" s="331"/>
      <c r="IF16" s="331"/>
      <c r="IG16" s="331"/>
      <c r="IV16" s="331"/>
    </row>
    <row r="17" spans="1:17" ht="320.25" customHeight="1">
      <c r="A17" s="313" t="s">
        <v>6</v>
      </c>
      <c r="B17" s="32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313"/>
      <c r="B18" s="32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13" t="s">
        <v>7</v>
      </c>
      <c r="B19" s="32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313"/>
      <c r="B20" s="32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13" t="s">
        <v>8</v>
      </c>
      <c r="B21" s="32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13"/>
      <c r="B22" s="32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17" t="s">
        <v>14</v>
      </c>
      <c r="B23" s="32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319"/>
      <c r="B24" s="32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21" t="s">
        <v>15</v>
      </c>
      <c r="B25" s="32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321"/>
      <c r="B26" s="32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13" t="s">
        <v>93</v>
      </c>
      <c r="B31" s="32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13"/>
      <c r="B32" s="32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13" t="s">
        <v>95</v>
      </c>
      <c r="B34" s="32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13"/>
      <c r="B35" s="32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329" t="s">
        <v>97</v>
      </c>
      <c r="B36" s="32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330"/>
      <c r="B37" s="32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13" t="s">
        <v>99</v>
      </c>
      <c r="B39" s="32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37" t="s">
        <v>246</v>
      </c>
      <c r="I39" s="338"/>
      <c r="J39" s="338"/>
      <c r="K39" s="338"/>
      <c r="L39" s="338"/>
      <c r="M39" s="338"/>
      <c r="N39" s="338"/>
      <c r="O39" s="339"/>
      <c r="P39" s="55" t="s">
        <v>188</v>
      </c>
      <c r="Q39" s="56"/>
    </row>
    <row r="40" spans="1:17" ht="39.9" customHeight="1">
      <c r="A40" s="313" t="s">
        <v>10</v>
      </c>
      <c r="B40" s="32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13" t="s">
        <v>100</v>
      </c>
      <c r="B41" s="32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313"/>
      <c r="B42" s="32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13" t="s">
        <v>102</v>
      </c>
      <c r="B43" s="32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34" t="s">
        <v>191</v>
      </c>
      <c r="H43" s="335"/>
      <c r="I43" s="335"/>
      <c r="J43" s="335"/>
      <c r="K43" s="335"/>
      <c r="L43" s="335"/>
      <c r="M43" s="335"/>
      <c r="N43" s="335"/>
      <c r="O43" s="336"/>
      <c r="P43" s="56"/>
      <c r="Q43" s="56"/>
    </row>
    <row r="44" spans="1:17" ht="39.9" customHeight="1">
      <c r="A44" s="313"/>
      <c r="B44" s="32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13" t="s">
        <v>104</v>
      </c>
      <c r="B45" s="32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313" t="s">
        <v>12</v>
      </c>
      <c r="B46" s="32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324" t="s">
        <v>107</v>
      </c>
      <c r="B47" s="32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325"/>
      <c r="B48" s="32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24" t="s">
        <v>108</v>
      </c>
      <c r="B49" s="32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325"/>
      <c r="B50" s="32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13" t="s">
        <v>110</v>
      </c>
      <c r="B51" s="32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313"/>
      <c r="B52" s="32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13" t="s">
        <v>113</v>
      </c>
      <c r="B53" s="32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13"/>
      <c r="B54" s="32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13" t="s">
        <v>114</v>
      </c>
      <c r="B55" s="32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13"/>
      <c r="B56" s="32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13" t="s">
        <v>116</v>
      </c>
      <c r="B57" s="320" t="s">
        <v>117</v>
      </c>
      <c r="C57" s="53" t="s">
        <v>20</v>
      </c>
      <c r="D57" s="93" t="s">
        <v>234</v>
      </c>
      <c r="E57" s="92"/>
      <c r="F57" s="92" t="s">
        <v>235</v>
      </c>
      <c r="G57" s="323" t="s">
        <v>232</v>
      </c>
      <c r="H57" s="323"/>
      <c r="I57" s="92" t="s">
        <v>236</v>
      </c>
      <c r="J57" s="92" t="s">
        <v>237</v>
      </c>
      <c r="K57" s="314" t="s">
        <v>238</v>
      </c>
      <c r="L57" s="315"/>
      <c r="M57" s="315"/>
      <c r="N57" s="315"/>
      <c r="O57" s="316"/>
      <c r="P57" s="88" t="s">
        <v>198</v>
      </c>
      <c r="Q57" s="56"/>
    </row>
    <row r="58" spans="1:17" ht="39.9" customHeight="1">
      <c r="A58" s="313"/>
      <c r="B58" s="32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17" t="s">
        <v>119</v>
      </c>
      <c r="B59" s="317" t="s">
        <v>118</v>
      </c>
      <c r="C59" s="317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8"/>
      <c r="B60" s="318"/>
      <c r="C60" s="31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8"/>
      <c r="B61" s="318"/>
      <c r="C61" s="319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319"/>
      <c r="B62" s="319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313" t="s">
        <v>120</v>
      </c>
      <c r="B63" s="32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313"/>
      <c r="B64" s="32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21" t="s">
        <v>122</v>
      </c>
      <c r="B65" s="32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321"/>
      <c r="B66" s="32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313" t="s">
        <v>124</v>
      </c>
      <c r="B67" s="32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313"/>
      <c r="B68" s="32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24" t="s">
        <v>126</v>
      </c>
      <c r="B69" s="32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325"/>
      <c r="B70" s="32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32" t="s">
        <v>254</v>
      </c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333" t="s">
        <v>215</v>
      </c>
      <c r="C79" s="333"/>
      <c r="D79" s="333"/>
      <c r="E79" s="333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4"/>
  <sheetViews>
    <sheetView tabSelected="1" view="pageBreakPreview" topLeftCell="A6" zoomScale="83" zoomScaleSheetLayoutView="83" workbookViewId="0">
      <selection activeCell="I187" sqref="I187"/>
    </sheetView>
  </sheetViews>
  <sheetFormatPr defaultColWidth="9.109375" defaultRowHeight="13.2"/>
  <cols>
    <col min="1" max="1" width="8" style="226" customWidth="1"/>
    <col min="2" max="2" width="19.6640625" style="226" customWidth="1"/>
    <col min="3" max="3" width="13.33203125" style="226" customWidth="1"/>
    <col min="4" max="4" width="20.6640625" style="227" customWidth="1"/>
    <col min="5" max="5" width="20.33203125" style="228" customWidth="1"/>
    <col min="6" max="6" width="12.44140625" style="229" customWidth="1"/>
    <col min="7" max="7" width="10.5546875" style="228" customWidth="1"/>
    <col min="8" max="8" width="7.88671875" style="226" customWidth="1"/>
    <col min="9" max="9" width="6.88671875" style="226" customWidth="1"/>
    <col min="10" max="10" width="10.33203125" style="226" customWidth="1"/>
    <col min="11" max="11" width="10.6640625" style="226" customWidth="1"/>
    <col min="12" max="12" width="10.88671875" style="226" customWidth="1"/>
    <col min="13" max="13" width="9.6640625" style="226" customWidth="1"/>
    <col min="14" max="14" width="11.109375" style="226" customWidth="1"/>
    <col min="15" max="15" width="12.33203125" style="226" customWidth="1"/>
    <col min="16" max="16" width="10.5546875" style="226" customWidth="1"/>
    <col min="17" max="17" width="13.88671875" style="226" customWidth="1"/>
    <col min="18" max="18" width="12" style="226" customWidth="1"/>
    <col min="19" max="19" width="7" style="226" customWidth="1"/>
    <col min="20" max="20" width="8.44140625" style="226" customWidth="1"/>
    <col min="21" max="21" width="12.33203125" style="226" customWidth="1"/>
    <col min="22" max="22" width="6.88671875" style="226" customWidth="1"/>
    <col min="23" max="23" width="10.6640625" style="226" customWidth="1"/>
    <col min="24" max="24" width="9.88671875" style="226" customWidth="1"/>
    <col min="25" max="25" width="6.44140625" style="226" customWidth="1"/>
    <col min="26" max="26" width="11.5546875" style="226" customWidth="1"/>
    <col min="27" max="27" width="4.6640625" style="226" hidden="1" customWidth="1"/>
    <col min="28" max="28" width="6.5546875" style="226" hidden="1" customWidth="1"/>
    <col min="29" max="29" width="10.33203125" style="226" customWidth="1"/>
    <col min="30" max="30" width="9.5546875" style="226" customWidth="1"/>
    <col min="31" max="31" width="7.5546875" style="226" customWidth="1"/>
    <col min="32" max="32" width="5.5546875" style="226" hidden="1" customWidth="1"/>
    <col min="33" max="33" width="7.5546875" style="226" hidden="1" customWidth="1"/>
    <col min="34" max="35" width="7.5546875" style="226" customWidth="1"/>
    <col min="36" max="36" width="12.5546875" style="226" customWidth="1"/>
    <col min="37" max="37" width="6" style="226" hidden="1" customWidth="1"/>
    <col min="38" max="38" width="7.88671875" style="226" hidden="1" customWidth="1"/>
    <col min="39" max="40" width="7.88671875" style="226" customWidth="1"/>
    <col min="41" max="41" width="6.109375" style="226" customWidth="1"/>
    <col min="42" max="42" width="6.44140625" style="226" hidden="1" customWidth="1"/>
    <col min="43" max="43" width="0.6640625" style="226" hidden="1" customWidth="1"/>
    <col min="44" max="44" width="6" style="226" customWidth="1"/>
    <col min="45" max="45" width="6.88671875" style="226" customWidth="1"/>
    <col min="46" max="46" width="8.6640625" style="226" customWidth="1"/>
    <col min="47" max="47" width="5" style="226" hidden="1" customWidth="1"/>
    <col min="48" max="48" width="7.109375" style="226" hidden="1" customWidth="1"/>
    <col min="49" max="50" width="7.109375" style="226" customWidth="1"/>
    <col min="51" max="51" width="14.44140625" style="230" customWidth="1"/>
    <col min="52" max="52" width="7.6640625" style="226" customWidth="1"/>
    <col min="53" max="53" width="5.6640625" style="226" customWidth="1"/>
    <col min="54" max="54" width="26.109375" style="232" customWidth="1"/>
    <col min="55" max="16384" width="9.109375" style="232"/>
  </cols>
  <sheetData>
    <row r="1" spans="1:54" ht="18">
      <c r="BB1" s="231" t="s">
        <v>269</v>
      </c>
    </row>
    <row r="2" spans="1:54" s="202" customFormat="1" ht="24" customHeight="1">
      <c r="A2" s="366" t="s">
        <v>260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</row>
    <row r="3" spans="1:54" s="233" customFormat="1" ht="17.25" customHeight="1">
      <c r="A3" s="367" t="s">
        <v>305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  <c r="BB3" s="367"/>
    </row>
    <row r="4" spans="1:54" s="234" customFormat="1" ht="24" customHeight="1">
      <c r="A4" s="368" t="s">
        <v>262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</row>
    <row r="5" spans="1:54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185"/>
      <c r="AQ5" s="185"/>
      <c r="AR5" s="185"/>
      <c r="AS5" s="185"/>
      <c r="AT5" s="232"/>
      <c r="AU5" s="232"/>
      <c r="AV5" s="232"/>
      <c r="AW5" s="232"/>
      <c r="AX5" s="232"/>
      <c r="AY5" s="235"/>
      <c r="AZ5" s="232"/>
      <c r="BA5" s="232"/>
      <c r="BB5" s="236" t="s">
        <v>257</v>
      </c>
    </row>
    <row r="6" spans="1:54" ht="15" customHeight="1">
      <c r="A6" s="364" t="s">
        <v>0</v>
      </c>
      <c r="B6" s="364" t="s">
        <v>265</v>
      </c>
      <c r="C6" s="364" t="s">
        <v>259</v>
      </c>
      <c r="D6" s="364" t="s">
        <v>40</v>
      </c>
      <c r="E6" s="364" t="s">
        <v>256</v>
      </c>
      <c r="F6" s="364"/>
      <c r="G6" s="364"/>
      <c r="H6" s="364" t="s">
        <v>255</v>
      </c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57" t="s">
        <v>304</v>
      </c>
    </row>
    <row r="7" spans="1:54" ht="28.5" customHeight="1">
      <c r="A7" s="364"/>
      <c r="B7" s="364"/>
      <c r="C7" s="364"/>
      <c r="D7" s="364"/>
      <c r="E7" s="364" t="s">
        <v>346</v>
      </c>
      <c r="F7" s="364" t="s">
        <v>275</v>
      </c>
      <c r="G7" s="370" t="s">
        <v>19</v>
      </c>
      <c r="H7" s="364" t="s">
        <v>17</v>
      </c>
      <c r="I7" s="364"/>
      <c r="J7" s="364"/>
      <c r="K7" s="364" t="s">
        <v>18</v>
      </c>
      <c r="L7" s="364"/>
      <c r="M7" s="364"/>
      <c r="N7" s="364" t="s">
        <v>22</v>
      </c>
      <c r="O7" s="364"/>
      <c r="P7" s="364"/>
      <c r="Q7" s="364" t="s">
        <v>24</v>
      </c>
      <c r="R7" s="364"/>
      <c r="S7" s="364"/>
      <c r="T7" s="364" t="s">
        <v>25</v>
      </c>
      <c r="U7" s="364"/>
      <c r="V7" s="364"/>
      <c r="W7" s="364" t="s">
        <v>26</v>
      </c>
      <c r="X7" s="364"/>
      <c r="Y7" s="364"/>
      <c r="Z7" s="364" t="s">
        <v>28</v>
      </c>
      <c r="AA7" s="364"/>
      <c r="AB7" s="364"/>
      <c r="AC7" s="441"/>
      <c r="AD7" s="441"/>
      <c r="AE7" s="364" t="s">
        <v>29</v>
      </c>
      <c r="AF7" s="364"/>
      <c r="AG7" s="364"/>
      <c r="AH7" s="372"/>
      <c r="AI7" s="372"/>
      <c r="AJ7" s="364" t="s">
        <v>30</v>
      </c>
      <c r="AK7" s="364"/>
      <c r="AL7" s="364"/>
      <c r="AM7" s="372"/>
      <c r="AN7" s="372"/>
      <c r="AO7" s="364" t="s">
        <v>32</v>
      </c>
      <c r="AP7" s="364"/>
      <c r="AQ7" s="364"/>
      <c r="AR7" s="372"/>
      <c r="AS7" s="372"/>
      <c r="AT7" s="364" t="s">
        <v>33</v>
      </c>
      <c r="AU7" s="364"/>
      <c r="AV7" s="364"/>
      <c r="AW7" s="372"/>
      <c r="AX7" s="372"/>
      <c r="AY7" s="364" t="s">
        <v>34</v>
      </c>
      <c r="AZ7" s="364"/>
      <c r="BA7" s="364"/>
      <c r="BB7" s="357"/>
    </row>
    <row r="8" spans="1:54" ht="65.25" customHeight="1">
      <c r="A8" s="364"/>
      <c r="B8" s="364"/>
      <c r="C8" s="364"/>
      <c r="D8" s="364"/>
      <c r="E8" s="364"/>
      <c r="F8" s="364"/>
      <c r="G8" s="370"/>
      <c r="H8" s="184" t="s">
        <v>20</v>
      </c>
      <c r="I8" s="184" t="s">
        <v>21</v>
      </c>
      <c r="J8" s="176" t="s">
        <v>19</v>
      </c>
      <c r="K8" s="184" t="s">
        <v>20</v>
      </c>
      <c r="L8" s="184" t="s">
        <v>21</v>
      </c>
      <c r="M8" s="176" t="s">
        <v>19</v>
      </c>
      <c r="N8" s="184" t="s">
        <v>20</v>
      </c>
      <c r="O8" s="279" t="s">
        <v>21</v>
      </c>
      <c r="P8" s="176" t="s">
        <v>19</v>
      </c>
      <c r="Q8" s="184" t="s">
        <v>20</v>
      </c>
      <c r="R8" s="184" t="s">
        <v>21</v>
      </c>
      <c r="S8" s="176" t="s">
        <v>19</v>
      </c>
      <c r="T8" s="293" t="s">
        <v>20</v>
      </c>
      <c r="U8" s="293" t="s">
        <v>21</v>
      </c>
      <c r="V8" s="294" t="s">
        <v>19</v>
      </c>
      <c r="W8" s="293" t="s">
        <v>20</v>
      </c>
      <c r="X8" s="293" t="s">
        <v>21</v>
      </c>
      <c r="Y8" s="176" t="s">
        <v>19</v>
      </c>
      <c r="Z8" s="296" t="s">
        <v>20</v>
      </c>
      <c r="AA8" s="296" t="s">
        <v>21</v>
      </c>
      <c r="AB8" s="299" t="s">
        <v>19</v>
      </c>
      <c r="AC8" s="296" t="s">
        <v>21</v>
      </c>
      <c r="AD8" s="299" t="s">
        <v>19</v>
      </c>
      <c r="AE8" s="184" t="s">
        <v>20</v>
      </c>
      <c r="AF8" s="184" t="s">
        <v>21</v>
      </c>
      <c r="AG8" s="176" t="s">
        <v>19</v>
      </c>
      <c r="AH8" s="184" t="s">
        <v>21</v>
      </c>
      <c r="AI8" s="176" t="s">
        <v>19</v>
      </c>
      <c r="AJ8" s="184" t="s">
        <v>20</v>
      </c>
      <c r="AK8" s="184" t="s">
        <v>21</v>
      </c>
      <c r="AL8" s="176" t="s">
        <v>19</v>
      </c>
      <c r="AM8" s="184" t="s">
        <v>21</v>
      </c>
      <c r="AN8" s="176" t="s">
        <v>19</v>
      </c>
      <c r="AO8" s="184" t="s">
        <v>20</v>
      </c>
      <c r="AP8" s="184" t="s">
        <v>21</v>
      </c>
      <c r="AQ8" s="176" t="s">
        <v>19</v>
      </c>
      <c r="AR8" s="184" t="s">
        <v>21</v>
      </c>
      <c r="AS8" s="176" t="s">
        <v>19</v>
      </c>
      <c r="AT8" s="184" t="s">
        <v>20</v>
      </c>
      <c r="AU8" s="184" t="s">
        <v>21</v>
      </c>
      <c r="AV8" s="176" t="s">
        <v>19</v>
      </c>
      <c r="AW8" s="184" t="s">
        <v>21</v>
      </c>
      <c r="AX8" s="176" t="s">
        <v>19</v>
      </c>
      <c r="AY8" s="216" t="s">
        <v>20</v>
      </c>
      <c r="AZ8" s="184" t="s">
        <v>21</v>
      </c>
      <c r="BA8" s="176" t="s">
        <v>19</v>
      </c>
      <c r="BB8" s="357"/>
    </row>
    <row r="9" spans="1:54" s="239" customFormat="1" ht="15.6">
      <c r="A9" s="237">
        <v>1</v>
      </c>
      <c r="B9" s="237">
        <v>2</v>
      </c>
      <c r="C9" s="237">
        <v>3</v>
      </c>
      <c r="D9" s="237">
        <v>4</v>
      </c>
      <c r="E9" s="237">
        <v>5</v>
      </c>
      <c r="F9" s="237">
        <v>6</v>
      </c>
      <c r="G9" s="238">
        <v>7</v>
      </c>
      <c r="H9" s="237">
        <v>8</v>
      </c>
      <c r="I9" s="237">
        <v>9</v>
      </c>
      <c r="J9" s="238">
        <v>10</v>
      </c>
      <c r="K9" s="237">
        <v>11</v>
      </c>
      <c r="L9" s="237">
        <v>12</v>
      </c>
      <c r="M9" s="238">
        <v>13</v>
      </c>
      <c r="N9" s="237">
        <v>14</v>
      </c>
      <c r="O9" s="237">
        <v>15</v>
      </c>
      <c r="P9" s="238">
        <v>16</v>
      </c>
      <c r="Q9" s="237">
        <v>17</v>
      </c>
      <c r="R9" s="237">
        <v>18</v>
      </c>
      <c r="S9" s="238">
        <v>19</v>
      </c>
      <c r="T9" s="237">
        <v>20</v>
      </c>
      <c r="U9" s="237">
        <v>21</v>
      </c>
      <c r="V9" s="238">
        <v>22</v>
      </c>
      <c r="W9" s="237">
        <v>23</v>
      </c>
      <c r="X9" s="237">
        <v>24</v>
      </c>
      <c r="Y9" s="238">
        <v>25</v>
      </c>
      <c r="Z9" s="237">
        <v>26</v>
      </c>
      <c r="AA9" s="237">
        <v>24</v>
      </c>
      <c r="AB9" s="238">
        <v>25</v>
      </c>
      <c r="AC9" s="237">
        <v>27</v>
      </c>
      <c r="AD9" s="238">
        <v>28</v>
      </c>
      <c r="AE9" s="237">
        <v>29</v>
      </c>
      <c r="AF9" s="237">
        <v>30</v>
      </c>
      <c r="AG9" s="238">
        <v>31</v>
      </c>
      <c r="AH9" s="237">
        <v>30</v>
      </c>
      <c r="AI9" s="238">
        <v>31</v>
      </c>
      <c r="AJ9" s="237">
        <v>32</v>
      </c>
      <c r="AK9" s="237">
        <v>33</v>
      </c>
      <c r="AL9" s="238">
        <v>34</v>
      </c>
      <c r="AM9" s="237">
        <v>33</v>
      </c>
      <c r="AN9" s="238">
        <v>34</v>
      </c>
      <c r="AO9" s="237">
        <v>35</v>
      </c>
      <c r="AP9" s="237">
        <v>36</v>
      </c>
      <c r="AQ9" s="238">
        <v>37</v>
      </c>
      <c r="AR9" s="237">
        <v>36</v>
      </c>
      <c r="AS9" s="238">
        <v>37</v>
      </c>
      <c r="AT9" s="237">
        <v>38</v>
      </c>
      <c r="AU9" s="237">
        <v>39</v>
      </c>
      <c r="AV9" s="238">
        <v>40</v>
      </c>
      <c r="AW9" s="237">
        <v>39</v>
      </c>
      <c r="AX9" s="238">
        <v>40</v>
      </c>
      <c r="AY9" s="216">
        <v>41</v>
      </c>
      <c r="AZ9" s="237">
        <v>42</v>
      </c>
      <c r="BA9" s="238">
        <v>43</v>
      </c>
      <c r="BB9" s="186">
        <v>44</v>
      </c>
    </row>
    <row r="10" spans="1:54" ht="19.8" customHeight="1">
      <c r="A10" s="373" t="s">
        <v>274</v>
      </c>
      <c r="B10" s="373"/>
      <c r="C10" s="373"/>
      <c r="D10" s="187" t="s">
        <v>258</v>
      </c>
      <c r="E10" s="98">
        <f>E52+E75+E96+E167</f>
        <v>315140.67590999999</v>
      </c>
      <c r="F10" s="221">
        <f>F52+F75+F96+F167</f>
        <v>63437.879199999996</v>
      </c>
      <c r="G10" s="119">
        <f>F10/E10</f>
        <v>0.20130019400642846</v>
      </c>
      <c r="H10" s="98">
        <f>H52+H75+H96+H167</f>
        <v>9.0012000000000008</v>
      </c>
      <c r="I10" s="98">
        <f>I52+I75+I96+I167</f>
        <v>9.0012000000000008</v>
      </c>
      <c r="J10" s="119"/>
      <c r="K10" s="98">
        <f>K52+K75+K96+K167</f>
        <v>4442.9539999999997</v>
      </c>
      <c r="L10" s="98">
        <f>L52+L75+L96+L167+L101</f>
        <v>6253.8220000000001</v>
      </c>
      <c r="M10" s="119">
        <f>SUM(L10/K10)</f>
        <v>1.407581982617871</v>
      </c>
      <c r="N10" s="98">
        <f>N52+N75+N96+N167</f>
        <v>0</v>
      </c>
      <c r="O10" s="98">
        <f>SUM(O12:O13)</f>
        <v>12114.807000000001</v>
      </c>
      <c r="P10" s="119"/>
      <c r="Q10" s="98">
        <f>Q52+Q75+Q96+Q167</f>
        <v>33179.465499999998</v>
      </c>
      <c r="R10" s="98">
        <f>R52+R75+R96+R167</f>
        <v>11392.748000000001</v>
      </c>
      <c r="S10" s="119"/>
      <c r="T10" s="98">
        <f>T52+T75+T96+T167</f>
        <v>0</v>
      </c>
      <c r="U10" s="98"/>
      <c r="V10" s="119"/>
      <c r="W10" s="98">
        <f>W52+W75+W96+W167</f>
        <v>7732.6390000000001</v>
      </c>
      <c r="X10" s="98"/>
      <c r="Y10" s="119"/>
      <c r="Z10" s="98">
        <f>Z52+Z75+Z96+Z167</f>
        <v>15755.06</v>
      </c>
      <c r="AA10" s="98"/>
      <c r="AB10" s="119"/>
      <c r="AC10" s="119"/>
      <c r="AD10" s="119"/>
      <c r="AE10" s="98">
        <f>AE52+AE75+AE96+AE167</f>
        <v>0</v>
      </c>
      <c r="AF10" s="98"/>
      <c r="AG10" s="119"/>
      <c r="AH10" s="119"/>
      <c r="AI10" s="119"/>
      <c r="AJ10" s="98">
        <f>AJ52+AJ75+AJ96+AJ167</f>
        <v>18582.391</v>
      </c>
      <c r="AK10" s="98"/>
      <c r="AL10" s="119"/>
      <c r="AM10" s="119"/>
      <c r="AN10" s="119"/>
      <c r="AO10" s="98">
        <f>AO52+AO75+AO96+AO167</f>
        <v>0</v>
      </c>
      <c r="AP10" s="98"/>
      <c r="AQ10" s="119"/>
      <c r="AR10" s="119"/>
      <c r="AS10" s="119"/>
      <c r="AT10" s="98">
        <f>AT52+AT75+AT96+AT167</f>
        <v>0</v>
      </c>
      <c r="AU10" s="98"/>
      <c r="AV10" s="119"/>
      <c r="AW10" s="119"/>
      <c r="AX10" s="119"/>
      <c r="AY10" s="174">
        <f>AY52+AY75+AY96+AY167</f>
        <v>232579.61520999999</v>
      </c>
      <c r="AZ10" s="115"/>
      <c r="BA10" s="115"/>
      <c r="BB10" s="357"/>
    </row>
    <row r="11" spans="1:54" ht="30.75" customHeight="1">
      <c r="A11" s="373"/>
      <c r="B11" s="373"/>
      <c r="C11" s="373"/>
      <c r="D11" s="140" t="s">
        <v>37</v>
      </c>
      <c r="E11" s="98">
        <f>E97</f>
        <v>43.976999999999997</v>
      </c>
      <c r="F11" s="221">
        <f>F97</f>
        <v>0</v>
      </c>
      <c r="G11" s="98"/>
      <c r="H11" s="98">
        <f>H97</f>
        <v>0</v>
      </c>
      <c r="I11" s="98">
        <f>I97</f>
        <v>0</v>
      </c>
      <c r="J11" s="98"/>
      <c r="K11" s="98">
        <f>K97</f>
        <v>0</v>
      </c>
      <c r="L11" s="98"/>
      <c r="M11" s="119"/>
      <c r="N11" s="98">
        <f>N97</f>
        <v>0</v>
      </c>
      <c r="O11" s="98"/>
      <c r="P11" s="98"/>
      <c r="Q11" s="98">
        <f>Q97</f>
        <v>0</v>
      </c>
      <c r="R11" s="98"/>
      <c r="S11" s="98"/>
      <c r="T11" s="98">
        <f>T97</f>
        <v>0</v>
      </c>
      <c r="U11" s="98"/>
      <c r="V11" s="98"/>
      <c r="W11" s="98">
        <f>W97</f>
        <v>0</v>
      </c>
      <c r="X11" s="98"/>
      <c r="Y11" s="98"/>
      <c r="Z11" s="98">
        <f>Z97</f>
        <v>0</v>
      </c>
      <c r="AA11" s="98"/>
      <c r="AB11" s="98"/>
      <c r="AC11" s="98"/>
      <c r="AD11" s="98"/>
      <c r="AE11" s="98">
        <f>AE97</f>
        <v>0</v>
      </c>
      <c r="AF11" s="98"/>
      <c r="AG11" s="98"/>
      <c r="AH11" s="98"/>
      <c r="AI11" s="98"/>
      <c r="AJ11" s="98">
        <f>AJ97</f>
        <v>0</v>
      </c>
      <c r="AK11" s="98"/>
      <c r="AL11" s="98"/>
      <c r="AM11" s="98"/>
      <c r="AN11" s="98"/>
      <c r="AO11" s="98">
        <f>AO97</f>
        <v>0</v>
      </c>
      <c r="AP11" s="98"/>
      <c r="AQ11" s="98"/>
      <c r="AR11" s="98"/>
      <c r="AS11" s="98"/>
      <c r="AT11" s="98">
        <f>AT97</f>
        <v>0</v>
      </c>
      <c r="AU11" s="98"/>
      <c r="AV11" s="98"/>
      <c r="AW11" s="98"/>
      <c r="AX11" s="98"/>
      <c r="AY11" s="174">
        <f>AY97</f>
        <v>0</v>
      </c>
      <c r="AZ11" s="98"/>
      <c r="BA11" s="98"/>
      <c r="BB11" s="360"/>
    </row>
    <row r="12" spans="1:54" ht="33.6" customHeight="1">
      <c r="A12" s="373"/>
      <c r="B12" s="373"/>
      <c r="C12" s="373"/>
      <c r="D12" s="140" t="s">
        <v>2</v>
      </c>
      <c r="E12" s="98">
        <f>E53+E76+E98</f>
        <v>174166.77</v>
      </c>
      <c r="F12" s="221">
        <f>F53+F76+F98</f>
        <v>39240.253000000004</v>
      </c>
      <c r="G12" s="119"/>
      <c r="H12" s="98">
        <f>H53+H76+H98</f>
        <v>0</v>
      </c>
      <c r="I12" s="98">
        <f>I53+I76+I98</f>
        <v>0</v>
      </c>
      <c r="J12" s="119"/>
      <c r="K12" s="98">
        <f>K53+K76+K98</f>
        <v>0</v>
      </c>
      <c r="L12" s="98"/>
      <c r="M12" s="119"/>
      <c r="N12" s="98">
        <f>N53+N76+N98</f>
        <v>0</v>
      </c>
      <c r="O12" s="98">
        <f>SUM(O57+O70+O101)</f>
        <v>9568.2870000000003</v>
      </c>
      <c r="P12" s="119"/>
      <c r="Q12" s="98">
        <f>Q53+Q76+Q98</f>
        <v>24863.25</v>
      </c>
      <c r="R12" s="98">
        <f>R53+R76+R98</f>
        <v>5701.8010000000004</v>
      </c>
      <c r="S12" s="119"/>
      <c r="T12" s="98">
        <f>T53+T76+T98</f>
        <v>0</v>
      </c>
      <c r="U12" s="98"/>
      <c r="V12" s="119"/>
      <c r="W12" s="98">
        <f>W53+W76+W98</f>
        <v>0</v>
      </c>
      <c r="X12" s="98"/>
      <c r="Y12" s="119"/>
      <c r="Z12" s="98">
        <f>Z53+Z76+Z98</f>
        <v>11324.813</v>
      </c>
      <c r="AA12" s="98"/>
      <c r="AB12" s="119"/>
      <c r="AC12" s="119"/>
      <c r="AD12" s="119"/>
      <c r="AE12" s="98">
        <f>AE53+AE76+AE98</f>
        <v>0</v>
      </c>
      <c r="AF12" s="98"/>
      <c r="AG12" s="119"/>
      <c r="AH12" s="119"/>
      <c r="AI12" s="119"/>
      <c r="AJ12" s="98">
        <f>AJ53+AJ76+AJ98</f>
        <v>14017.03</v>
      </c>
      <c r="AK12" s="98"/>
      <c r="AL12" s="119"/>
      <c r="AM12" s="119"/>
      <c r="AN12" s="119"/>
      <c r="AO12" s="98">
        <f>AO53+AO76+AO98</f>
        <v>0</v>
      </c>
      <c r="AP12" s="98"/>
      <c r="AQ12" s="119"/>
      <c r="AR12" s="119"/>
      <c r="AS12" s="119"/>
      <c r="AT12" s="98">
        <f>AT53+AT76+AT98</f>
        <v>0</v>
      </c>
      <c r="AU12" s="98"/>
      <c r="AV12" s="119"/>
      <c r="AW12" s="119"/>
      <c r="AX12" s="119"/>
      <c r="AY12" s="174">
        <f>AY53+AY76+AY98</f>
        <v>126438.65699999999</v>
      </c>
      <c r="AZ12" s="119"/>
      <c r="BA12" s="119"/>
      <c r="BB12" s="360"/>
    </row>
    <row r="13" spans="1:54" ht="15.6">
      <c r="A13" s="373"/>
      <c r="B13" s="373"/>
      <c r="C13" s="373"/>
      <c r="D13" s="177" t="s">
        <v>43</v>
      </c>
      <c r="E13" s="98">
        <f>E54+E77+E99+E168</f>
        <v>140929.92891000002</v>
      </c>
      <c r="F13" s="221">
        <f>F54+F77+F99+F168</f>
        <v>24197.626199999999</v>
      </c>
      <c r="G13" s="119">
        <f>F13/E13</f>
        <v>0.17169969776578095</v>
      </c>
      <c r="H13" s="98">
        <f>H54+H77+H99+H168</f>
        <v>9.0012000000000008</v>
      </c>
      <c r="I13" s="98">
        <f>I54+I77+I99+I168</f>
        <v>9.0012000000000008</v>
      </c>
      <c r="J13" s="119"/>
      <c r="K13" s="98">
        <f>K54+K77+K99+K168</f>
        <v>4442.9539999999997</v>
      </c>
      <c r="L13" s="98">
        <f>SUM(L58+L71+L102)</f>
        <v>4442.9539999999997</v>
      </c>
      <c r="M13" s="119">
        <f t="shared" ref="M13" si="0">SUM(L13/K13)</f>
        <v>1</v>
      </c>
      <c r="N13" s="98">
        <f>N54+N77+N99+N168</f>
        <v>645.9</v>
      </c>
      <c r="O13" s="98">
        <f>SUM(O58+O71+O102)</f>
        <v>2546.52</v>
      </c>
      <c r="P13" s="119"/>
      <c r="Q13" s="98">
        <f>Q54+Q77+Q99+Q168</f>
        <v>8316.2155000000002</v>
      </c>
      <c r="R13" s="98">
        <f>R54+R77+R99+R168</f>
        <v>5690.9470000000001</v>
      </c>
      <c r="S13" s="119"/>
      <c r="T13" s="98">
        <f>T54+T77+T99+T168</f>
        <v>0</v>
      </c>
      <c r="U13" s="98"/>
      <c r="V13" s="119"/>
      <c r="W13" s="98">
        <f>W54+W77+W99+W168</f>
        <v>7732.6390000000001</v>
      </c>
      <c r="X13" s="98"/>
      <c r="Y13" s="119"/>
      <c r="Z13" s="98">
        <f>Z54+Z77+Z99+Z168</f>
        <v>4430.2469999999994</v>
      </c>
      <c r="AA13" s="98"/>
      <c r="AB13" s="119"/>
      <c r="AC13" s="119"/>
      <c r="AD13" s="119"/>
      <c r="AE13" s="98">
        <f>AE54+AE77+AE99+AE168</f>
        <v>0</v>
      </c>
      <c r="AF13" s="98"/>
      <c r="AG13" s="119"/>
      <c r="AH13" s="119"/>
      <c r="AI13" s="119"/>
      <c r="AJ13" s="98">
        <f>AJ54+AJ77+AJ99+AJ168</f>
        <v>4565.3609999999999</v>
      </c>
      <c r="AK13" s="98"/>
      <c r="AL13" s="119"/>
      <c r="AM13" s="119"/>
      <c r="AN13" s="119"/>
      <c r="AO13" s="98">
        <f>AO54+AO77+AO99+AO168</f>
        <v>0</v>
      </c>
      <c r="AP13" s="98"/>
      <c r="AQ13" s="119"/>
      <c r="AR13" s="119"/>
      <c r="AS13" s="119"/>
      <c r="AT13" s="98">
        <f>AT54+AT77+AT99+AT168</f>
        <v>0</v>
      </c>
      <c r="AU13" s="98"/>
      <c r="AV13" s="119"/>
      <c r="AW13" s="119"/>
      <c r="AX13" s="119"/>
      <c r="AY13" s="174">
        <f>AY54+AY77+AY99+AY168</f>
        <v>106140.95821000001</v>
      </c>
      <c r="AZ13" s="119"/>
      <c r="BA13" s="119"/>
      <c r="BB13" s="360"/>
    </row>
    <row r="14" spans="1:54" ht="30.75" customHeight="1">
      <c r="A14" s="373"/>
      <c r="B14" s="373"/>
      <c r="C14" s="373"/>
      <c r="D14" s="140" t="s">
        <v>266</v>
      </c>
      <c r="E14" s="98"/>
      <c r="F14" s="221"/>
      <c r="G14" s="119" t="e">
        <f t="shared" ref="G14:G24" si="1">F14/E14</f>
        <v>#DIV/0!</v>
      </c>
      <c r="H14" s="98"/>
      <c r="I14" s="98"/>
      <c r="J14" s="119"/>
      <c r="K14" s="98"/>
      <c r="L14" s="98"/>
      <c r="M14" s="119"/>
      <c r="N14" s="98"/>
      <c r="O14" s="98"/>
      <c r="P14" s="119"/>
      <c r="Q14" s="98"/>
      <c r="R14" s="98"/>
      <c r="S14" s="119"/>
      <c r="T14" s="98"/>
      <c r="U14" s="98"/>
      <c r="V14" s="119"/>
      <c r="W14" s="98"/>
      <c r="X14" s="98"/>
      <c r="Y14" s="119"/>
      <c r="Z14" s="98"/>
      <c r="AA14" s="98"/>
      <c r="AB14" s="119"/>
      <c r="AC14" s="119"/>
      <c r="AD14" s="119"/>
      <c r="AE14" s="98"/>
      <c r="AF14" s="98"/>
      <c r="AG14" s="119"/>
      <c r="AH14" s="119"/>
      <c r="AI14" s="119"/>
      <c r="AJ14" s="98"/>
      <c r="AK14" s="98"/>
      <c r="AL14" s="119"/>
      <c r="AM14" s="119"/>
      <c r="AN14" s="119"/>
      <c r="AO14" s="98"/>
      <c r="AP14" s="98"/>
      <c r="AQ14" s="119"/>
      <c r="AR14" s="119"/>
      <c r="AS14" s="119"/>
      <c r="AT14" s="98"/>
      <c r="AU14" s="98"/>
      <c r="AV14" s="119"/>
      <c r="AW14" s="119"/>
      <c r="AX14" s="119"/>
      <c r="AY14" s="174"/>
      <c r="AZ14" s="119"/>
      <c r="BA14" s="119"/>
      <c r="BB14" s="360"/>
    </row>
    <row r="15" spans="1:54" ht="18.75" customHeight="1">
      <c r="A15" s="363" t="s">
        <v>273</v>
      </c>
      <c r="B15" s="365"/>
      <c r="C15" s="365"/>
      <c r="D15" s="183" t="s">
        <v>41</v>
      </c>
      <c r="E15" s="98">
        <f>E17+E18</f>
        <v>62850.327579999997</v>
      </c>
      <c r="F15" s="221">
        <f>SUM(F17:F18)</f>
        <v>32869.188500000004</v>
      </c>
      <c r="G15" s="119">
        <f t="shared" si="1"/>
        <v>0.52297561151390903</v>
      </c>
      <c r="H15" s="98"/>
      <c r="I15" s="98"/>
      <c r="J15" s="119"/>
      <c r="K15" s="98">
        <f>K17+K18</f>
        <v>1447.4024999999999</v>
      </c>
      <c r="L15" s="98">
        <f t="shared" ref="L15" si="2">SUM(L71)</f>
        <v>1447.4024999999999</v>
      </c>
      <c r="M15" s="119">
        <f>SUM(L15/K15)</f>
        <v>1</v>
      </c>
      <c r="N15" s="98"/>
      <c r="O15" s="98">
        <f>SUM(O17:O18)</f>
        <v>6242.8070000000007</v>
      </c>
      <c r="P15" s="119"/>
      <c r="Q15" s="98">
        <f>Q17+Q18</f>
        <v>31703.5975</v>
      </c>
      <c r="R15" s="98">
        <f>R17+R18</f>
        <v>9916.9180000000015</v>
      </c>
      <c r="S15" s="119"/>
      <c r="T15" s="98"/>
      <c r="U15" s="98"/>
      <c r="V15" s="119"/>
      <c r="W15" s="98"/>
      <c r="X15" s="98"/>
      <c r="Y15" s="119"/>
      <c r="Z15" s="98"/>
      <c r="AA15" s="98"/>
      <c r="AB15" s="119"/>
      <c r="AC15" s="119"/>
      <c r="AD15" s="119"/>
      <c r="AE15" s="98"/>
      <c r="AF15" s="98"/>
      <c r="AG15" s="119"/>
      <c r="AH15" s="119"/>
      <c r="AI15" s="119"/>
      <c r="AJ15" s="98">
        <f>AJ17+AJ18</f>
        <v>18582.391</v>
      </c>
      <c r="AK15" s="98"/>
      <c r="AL15" s="119"/>
      <c r="AM15" s="119"/>
      <c r="AN15" s="119"/>
      <c r="AO15" s="98"/>
      <c r="AP15" s="98"/>
      <c r="AQ15" s="119"/>
      <c r="AR15" s="119"/>
      <c r="AS15" s="119"/>
      <c r="AT15" s="98"/>
      <c r="AU15" s="98"/>
      <c r="AV15" s="119"/>
      <c r="AW15" s="119"/>
      <c r="AX15" s="119"/>
      <c r="AY15" s="174">
        <f>AY17+AY18</f>
        <v>8500.2275800000007</v>
      </c>
      <c r="AZ15" s="119"/>
      <c r="BA15" s="119"/>
      <c r="BB15" s="360"/>
    </row>
    <row r="16" spans="1:54" ht="31.2">
      <c r="A16" s="365"/>
      <c r="B16" s="365"/>
      <c r="C16" s="365"/>
      <c r="D16" s="142" t="s">
        <v>37</v>
      </c>
      <c r="E16" s="116"/>
      <c r="F16" s="221"/>
      <c r="G16" s="119"/>
      <c r="H16" s="98"/>
      <c r="I16" s="98"/>
      <c r="J16" s="98"/>
      <c r="K16" s="98"/>
      <c r="L16" s="98"/>
      <c r="M16" s="119"/>
      <c r="N16" s="98"/>
      <c r="O16" s="98"/>
      <c r="P16" s="98"/>
      <c r="Q16" s="116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116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217"/>
      <c r="AZ16" s="98"/>
      <c r="BA16" s="98"/>
      <c r="BB16" s="371"/>
    </row>
    <row r="17" spans="1:54" ht="33.6" customHeight="1">
      <c r="A17" s="365"/>
      <c r="B17" s="365"/>
      <c r="C17" s="365"/>
      <c r="D17" s="142" t="s">
        <v>2</v>
      </c>
      <c r="E17" s="98">
        <f>E70</f>
        <v>40762.549999999996</v>
      </c>
      <c r="F17" s="221">
        <f>SUM(F73)</f>
        <v>24571.63</v>
      </c>
      <c r="G17" s="119">
        <f t="shared" si="1"/>
        <v>0.60279913793420681</v>
      </c>
      <c r="H17" s="98"/>
      <c r="I17" s="98"/>
      <c r="J17" s="119"/>
      <c r="K17" s="98"/>
      <c r="L17" s="98"/>
      <c r="M17" s="119">
        <f t="shared" ref="M17" si="3">M70</f>
        <v>0</v>
      </c>
      <c r="N17" s="98"/>
      <c r="O17" s="98">
        <f t="shared" ref="K17:P18" si="4">O70</f>
        <v>4342.2070000000003</v>
      </c>
      <c r="P17" s="119"/>
      <c r="Q17" s="98">
        <f>Q70</f>
        <v>24863.25</v>
      </c>
      <c r="R17" s="98">
        <f>R70</f>
        <v>5701.8010000000004</v>
      </c>
      <c r="S17" s="119"/>
      <c r="T17" s="98"/>
      <c r="U17" s="98"/>
      <c r="V17" s="119"/>
      <c r="W17" s="98"/>
      <c r="X17" s="98"/>
      <c r="Y17" s="119"/>
      <c r="Z17" s="98"/>
      <c r="AA17" s="98"/>
      <c r="AB17" s="119"/>
      <c r="AC17" s="119"/>
      <c r="AD17" s="119"/>
      <c r="AE17" s="98"/>
      <c r="AF17" s="98"/>
      <c r="AG17" s="119"/>
      <c r="AH17" s="119"/>
      <c r="AI17" s="119"/>
      <c r="AJ17" s="98">
        <f>AJ70</f>
        <v>14017.03</v>
      </c>
      <c r="AK17" s="98"/>
      <c r="AL17" s="119"/>
      <c r="AM17" s="119"/>
      <c r="AN17" s="119"/>
      <c r="AO17" s="98"/>
      <c r="AP17" s="98"/>
      <c r="AQ17" s="119"/>
      <c r="AR17" s="119"/>
      <c r="AS17" s="119"/>
      <c r="AT17" s="98"/>
      <c r="AU17" s="98"/>
      <c r="AV17" s="119"/>
      <c r="AW17" s="119"/>
      <c r="AX17" s="119"/>
      <c r="AY17" s="174">
        <f>AY70</f>
        <v>0</v>
      </c>
      <c r="AZ17" s="119"/>
      <c r="BA17" s="119"/>
      <c r="BB17" s="371"/>
    </row>
    <row r="18" spans="1:54" ht="15.6">
      <c r="A18" s="365"/>
      <c r="B18" s="365"/>
      <c r="C18" s="365"/>
      <c r="D18" s="143" t="s">
        <v>43</v>
      </c>
      <c r="E18" s="98">
        <f>E71</f>
        <v>22087.777579999998</v>
      </c>
      <c r="F18" s="221">
        <f>SUM(F74)</f>
        <v>8297.558500000001</v>
      </c>
      <c r="G18" s="119">
        <f t="shared" si="1"/>
        <v>0.3756628963664167</v>
      </c>
      <c r="H18" s="98">
        <f>H71</f>
        <v>0</v>
      </c>
      <c r="I18" s="98">
        <f>I71</f>
        <v>0</v>
      </c>
      <c r="J18" s="119"/>
      <c r="K18" s="98">
        <f t="shared" si="4"/>
        <v>1447.4024999999999</v>
      </c>
      <c r="L18" s="98">
        <f t="shared" si="4"/>
        <v>1447.4024999999999</v>
      </c>
      <c r="M18" s="119">
        <f>SUM(L18/K18)</f>
        <v>1</v>
      </c>
      <c r="N18" s="98">
        <f t="shared" si="4"/>
        <v>0</v>
      </c>
      <c r="O18" s="98">
        <f t="shared" si="4"/>
        <v>1900.6</v>
      </c>
      <c r="P18" s="98">
        <f t="shared" si="4"/>
        <v>0</v>
      </c>
      <c r="Q18" s="98">
        <f>Q71</f>
        <v>6840.3474999999999</v>
      </c>
      <c r="R18" s="98">
        <f>R71</f>
        <v>4215.1170000000002</v>
      </c>
      <c r="S18" s="119"/>
      <c r="T18" s="98"/>
      <c r="U18" s="98"/>
      <c r="V18" s="119"/>
      <c r="W18" s="98"/>
      <c r="X18" s="98"/>
      <c r="Y18" s="119"/>
      <c r="Z18" s="98"/>
      <c r="AA18" s="98"/>
      <c r="AB18" s="119"/>
      <c r="AC18" s="119"/>
      <c r="AD18" s="119"/>
      <c r="AE18" s="98"/>
      <c r="AF18" s="98"/>
      <c r="AG18" s="119"/>
      <c r="AH18" s="119"/>
      <c r="AI18" s="119"/>
      <c r="AJ18" s="98">
        <f>AJ71</f>
        <v>4565.3609999999999</v>
      </c>
      <c r="AK18" s="98"/>
      <c r="AL18" s="119"/>
      <c r="AM18" s="119"/>
      <c r="AN18" s="119"/>
      <c r="AO18" s="98"/>
      <c r="AP18" s="98"/>
      <c r="AQ18" s="119"/>
      <c r="AR18" s="119"/>
      <c r="AS18" s="119"/>
      <c r="AT18" s="98"/>
      <c r="AU18" s="98"/>
      <c r="AV18" s="119"/>
      <c r="AW18" s="119"/>
      <c r="AX18" s="119"/>
      <c r="AY18" s="174">
        <f>AY71</f>
        <v>8500.2275800000007</v>
      </c>
      <c r="AZ18" s="119"/>
      <c r="BA18" s="119"/>
      <c r="BB18" s="371"/>
    </row>
    <row r="19" spans="1:54" ht="34.950000000000003" customHeight="1">
      <c r="A19" s="365"/>
      <c r="B19" s="365"/>
      <c r="C19" s="365"/>
      <c r="D19" s="142" t="s">
        <v>266</v>
      </c>
      <c r="E19" s="98"/>
      <c r="F19" s="221"/>
      <c r="G19" s="119"/>
      <c r="H19" s="98"/>
      <c r="I19" s="98"/>
      <c r="J19" s="119"/>
      <c r="K19" s="98"/>
      <c r="L19" s="98"/>
      <c r="M19" s="119"/>
      <c r="N19" s="98"/>
      <c r="O19" s="98"/>
      <c r="P19" s="119"/>
      <c r="Q19" s="98"/>
      <c r="R19" s="98"/>
      <c r="S19" s="119"/>
      <c r="T19" s="98"/>
      <c r="U19" s="98"/>
      <c r="V19" s="119"/>
      <c r="W19" s="98"/>
      <c r="X19" s="98"/>
      <c r="Y19" s="119"/>
      <c r="Z19" s="98"/>
      <c r="AA19" s="98"/>
      <c r="AB19" s="119"/>
      <c r="AC19" s="119"/>
      <c r="AD19" s="119"/>
      <c r="AE19" s="98"/>
      <c r="AF19" s="98"/>
      <c r="AG19" s="119"/>
      <c r="AH19" s="119"/>
      <c r="AI19" s="119"/>
      <c r="AJ19" s="98"/>
      <c r="AK19" s="98"/>
      <c r="AL19" s="119"/>
      <c r="AM19" s="119"/>
      <c r="AN19" s="119"/>
      <c r="AO19" s="98"/>
      <c r="AP19" s="98"/>
      <c r="AQ19" s="119"/>
      <c r="AR19" s="119"/>
      <c r="AS19" s="119"/>
      <c r="AT19" s="98"/>
      <c r="AU19" s="98"/>
      <c r="AV19" s="119"/>
      <c r="AW19" s="119"/>
      <c r="AX19" s="119"/>
      <c r="AY19" s="174"/>
      <c r="AZ19" s="119"/>
      <c r="BA19" s="119"/>
      <c r="BB19" s="371"/>
    </row>
    <row r="20" spans="1:54" ht="17.25" customHeight="1">
      <c r="A20" s="363" t="s">
        <v>272</v>
      </c>
      <c r="B20" s="365"/>
      <c r="C20" s="365"/>
      <c r="D20" s="183" t="s">
        <v>41</v>
      </c>
      <c r="E20" s="98">
        <f>E22+E21+E23</f>
        <v>252290.34833000004</v>
      </c>
      <c r="F20" s="221">
        <f>F22+F21+F23</f>
        <v>30568.690699999999</v>
      </c>
      <c r="G20" s="119">
        <f t="shared" si="1"/>
        <v>0.12116472509687781</v>
      </c>
      <c r="H20" s="98">
        <f>H22+H21+H23</f>
        <v>9.0012000000000008</v>
      </c>
      <c r="I20" s="98">
        <f>I22+I21+I23</f>
        <v>9.0012000000000008</v>
      </c>
      <c r="J20" s="119">
        <f>SUM(I20/H20)</f>
        <v>1</v>
      </c>
      <c r="K20" s="98">
        <f>K22+K21+K23</f>
        <v>2995.5514999999996</v>
      </c>
      <c r="L20" s="98">
        <f>L22+L21+L23</f>
        <v>2995.5514999999996</v>
      </c>
      <c r="M20" s="119">
        <f t="shared" ref="M20:M23" si="5">SUM(L20/K20)</f>
        <v>1</v>
      </c>
      <c r="N20" s="98"/>
      <c r="O20" s="98">
        <f>O22+O21+O23</f>
        <v>5872</v>
      </c>
      <c r="P20" s="119"/>
      <c r="Q20" s="98">
        <f>Q22+Q21+Q23</f>
        <v>1475.8680000000004</v>
      </c>
      <c r="R20" s="98">
        <f>R22+R21+R23</f>
        <v>1475.83</v>
      </c>
      <c r="S20" s="119"/>
      <c r="T20" s="98"/>
      <c r="U20" s="98"/>
      <c r="V20" s="119"/>
      <c r="W20" s="98"/>
      <c r="X20" s="98"/>
      <c r="Y20" s="119"/>
      <c r="Z20" s="98"/>
      <c r="AA20" s="98"/>
      <c r="AB20" s="119"/>
      <c r="AC20" s="119"/>
      <c r="AD20" s="119"/>
      <c r="AE20" s="98"/>
      <c r="AF20" s="98"/>
      <c r="AG20" s="119"/>
      <c r="AH20" s="119"/>
      <c r="AI20" s="119"/>
      <c r="AJ20" s="98">
        <f>AJ22+AJ21+AJ23</f>
        <v>0</v>
      </c>
      <c r="AK20" s="98"/>
      <c r="AL20" s="119"/>
      <c r="AM20" s="119"/>
      <c r="AN20" s="119"/>
      <c r="AO20" s="98"/>
      <c r="AP20" s="98"/>
      <c r="AQ20" s="119"/>
      <c r="AR20" s="119"/>
      <c r="AS20" s="119"/>
      <c r="AT20" s="98"/>
      <c r="AU20" s="98"/>
      <c r="AV20" s="119"/>
      <c r="AW20" s="119"/>
      <c r="AX20" s="119"/>
      <c r="AY20" s="174">
        <f>AY22+AY21+AY23</f>
        <v>224079.38763000001</v>
      </c>
      <c r="AZ20" s="119"/>
      <c r="BA20" s="119"/>
      <c r="BB20" s="371"/>
    </row>
    <row r="21" spans="1:54" ht="31.2">
      <c r="A21" s="365"/>
      <c r="B21" s="365"/>
      <c r="C21" s="365"/>
      <c r="D21" s="142" t="s">
        <v>37</v>
      </c>
      <c r="E21" s="98">
        <f>E11-E16</f>
        <v>43.976999999999997</v>
      </c>
      <c r="F21" s="221">
        <f>F11-F16</f>
        <v>0</v>
      </c>
      <c r="G21" s="119">
        <f t="shared" si="1"/>
        <v>0</v>
      </c>
      <c r="H21" s="98">
        <f>H11-H16</f>
        <v>0</v>
      </c>
      <c r="I21" s="98">
        <f>I11-I16</f>
        <v>0</v>
      </c>
      <c r="J21" s="119"/>
      <c r="K21" s="98"/>
      <c r="L21" s="98"/>
      <c r="M21" s="119"/>
      <c r="N21" s="98"/>
      <c r="O21" s="98"/>
      <c r="P21" s="98"/>
      <c r="Q21" s="98">
        <f>Q11-Q16</f>
        <v>0</v>
      </c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>
        <f>AJ11-AJ16</f>
        <v>0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174">
        <f>AY11-AY16</f>
        <v>0</v>
      </c>
      <c r="AZ21" s="98"/>
      <c r="BA21" s="98"/>
      <c r="BB21" s="371"/>
    </row>
    <row r="22" spans="1:54" ht="31.2" customHeight="1">
      <c r="A22" s="365"/>
      <c r="B22" s="365"/>
      <c r="C22" s="365"/>
      <c r="D22" s="142" t="s">
        <v>2</v>
      </c>
      <c r="E22" s="98">
        <f t="shared" ref="E22:I23" si="6">E12-E17</f>
        <v>133404.22</v>
      </c>
      <c r="F22" s="221">
        <f t="shared" si="6"/>
        <v>14668.623000000003</v>
      </c>
      <c r="G22" s="119">
        <f t="shared" si="1"/>
        <v>0.10995621427867876</v>
      </c>
      <c r="H22" s="98">
        <f t="shared" si="6"/>
        <v>0</v>
      </c>
      <c r="I22" s="98">
        <f t="shared" si="6"/>
        <v>0</v>
      </c>
      <c r="J22" s="119"/>
      <c r="K22" s="98"/>
      <c r="L22" s="98"/>
      <c r="M22" s="119"/>
      <c r="N22" s="98"/>
      <c r="O22" s="98">
        <f>SUM(O63)</f>
        <v>5226.08</v>
      </c>
      <c r="P22" s="119"/>
      <c r="Q22" s="98">
        <f t="shared" ref="Q22:R23" si="7">Q12-Q17</f>
        <v>0</v>
      </c>
      <c r="R22" s="98"/>
      <c r="S22" s="119"/>
      <c r="T22" s="98"/>
      <c r="U22" s="98"/>
      <c r="V22" s="119"/>
      <c r="W22" s="98"/>
      <c r="X22" s="98"/>
      <c r="Y22" s="119"/>
      <c r="Z22" s="98"/>
      <c r="AA22" s="98"/>
      <c r="AB22" s="119"/>
      <c r="AC22" s="119"/>
      <c r="AD22" s="119"/>
      <c r="AE22" s="98"/>
      <c r="AF22" s="98"/>
      <c r="AG22" s="119"/>
      <c r="AH22" s="119"/>
      <c r="AI22" s="119"/>
      <c r="AJ22" s="98">
        <f t="shared" ref="AJ22:AJ23" si="8">AJ12-AJ17</f>
        <v>0</v>
      </c>
      <c r="AK22" s="98"/>
      <c r="AL22" s="119"/>
      <c r="AM22" s="119"/>
      <c r="AN22" s="119"/>
      <c r="AO22" s="98"/>
      <c r="AP22" s="98"/>
      <c r="AQ22" s="119"/>
      <c r="AR22" s="119"/>
      <c r="AS22" s="119"/>
      <c r="AT22" s="98"/>
      <c r="AU22" s="98"/>
      <c r="AV22" s="119"/>
      <c r="AW22" s="119"/>
      <c r="AX22" s="119"/>
      <c r="AY22" s="174">
        <f t="shared" ref="AY22:AY23" si="9">AY12-AY17</f>
        <v>126438.65699999999</v>
      </c>
      <c r="AZ22" s="119"/>
      <c r="BA22" s="119"/>
      <c r="BB22" s="371"/>
    </row>
    <row r="23" spans="1:54" ht="15.6">
      <c r="A23" s="365"/>
      <c r="B23" s="365"/>
      <c r="C23" s="365"/>
      <c r="D23" s="143" t="s">
        <v>43</v>
      </c>
      <c r="E23" s="98">
        <f t="shared" si="6"/>
        <v>118842.15133000002</v>
      </c>
      <c r="F23" s="221">
        <f t="shared" si="6"/>
        <v>15900.067699999998</v>
      </c>
      <c r="G23" s="119">
        <f t="shared" si="1"/>
        <v>0.13379148325789564</v>
      </c>
      <c r="H23" s="98">
        <f t="shared" si="6"/>
        <v>9.0012000000000008</v>
      </c>
      <c r="I23" s="98">
        <f t="shared" si="6"/>
        <v>9.0012000000000008</v>
      </c>
      <c r="J23" s="119">
        <f t="shared" ref="J23" si="10">SUM(I23/H23)</f>
        <v>1</v>
      </c>
      <c r="K23" s="98">
        <f t="shared" ref="K23:L23" si="11">K13-K18</f>
        <v>2995.5514999999996</v>
      </c>
      <c r="L23" s="98">
        <f t="shared" si="11"/>
        <v>2995.5514999999996</v>
      </c>
      <c r="M23" s="119">
        <f t="shared" si="5"/>
        <v>1</v>
      </c>
      <c r="N23" s="98"/>
      <c r="O23" s="98">
        <f>SUM(O64)</f>
        <v>645.91999999999996</v>
      </c>
      <c r="P23" s="119"/>
      <c r="Q23" s="98">
        <f t="shared" si="7"/>
        <v>1475.8680000000004</v>
      </c>
      <c r="R23" s="98">
        <f t="shared" si="7"/>
        <v>1475.83</v>
      </c>
      <c r="S23" s="119"/>
      <c r="T23" s="98"/>
      <c r="U23" s="98"/>
      <c r="V23" s="119"/>
      <c r="W23" s="98"/>
      <c r="X23" s="98"/>
      <c r="Y23" s="119"/>
      <c r="Z23" s="98"/>
      <c r="AA23" s="98"/>
      <c r="AB23" s="119"/>
      <c r="AC23" s="119"/>
      <c r="AD23" s="119"/>
      <c r="AE23" s="98"/>
      <c r="AF23" s="98"/>
      <c r="AG23" s="119"/>
      <c r="AH23" s="119"/>
      <c r="AI23" s="119"/>
      <c r="AJ23" s="98">
        <f t="shared" si="8"/>
        <v>0</v>
      </c>
      <c r="AK23" s="98"/>
      <c r="AL23" s="119"/>
      <c r="AM23" s="119"/>
      <c r="AN23" s="119"/>
      <c r="AO23" s="98"/>
      <c r="AP23" s="98"/>
      <c r="AQ23" s="119"/>
      <c r="AR23" s="119"/>
      <c r="AS23" s="119"/>
      <c r="AT23" s="98"/>
      <c r="AU23" s="98"/>
      <c r="AV23" s="119"/>
      <c r="AW23" s="119"/>
      <c r="AX23" s="119"/>
      <c r="AY23" s="174">
        <f t="shared" si="9"/>
        <v>97640.730630000005</v>
      </c>
      <c r="AZ23" s="119"/>
      <c r="BA23" s="119"/>
      <c r="BB23" s="371"/>
    </row>
    <row r="24" spans="1:54" s="240" customFormat="1" ht="37.049999999999997" customHeight="1">
      <c r="A24" s="365"/>
      <c r="B24" s="365"/>
      <c r="C24" s="365"/>
      <c r="D24" s="142" t="s">
        <v>266</v>
      </c>
      <c r="E24" s="98"/>
      <c r="F24" s="221"/>
      <c r="G24" s="119" t="e">
        <f t="shared" si="1"/>
        <v>#DIV/0!</v>
      </c>
      <c r="H24" s="98"/>
      <c r="I24" s="98"/>
      <c r="J24" s="119"/>
      <c r="K24" s="98"/>
      <c r="L24" s="98"/>
      <c r="M24" s="119"/>
      <c r="N24" s="98"/>
      <c r="O24" s="98"/>
      <c r="P24" s="119"/>
      <c r="Q24" s="98"/>
      <c r="R24" s="98"/>
      <c r="S24" s="119"/>
      <c r="T24" s="98"/>
      <c r="U24" s="98"/>
      <c r="V24" s="119"/>
      <c r="W24" s="98"/>
      <c r="X24" s="98"/>
      <c r="Y24" s="119"/>
      <c r="Z24" s="98"/>
      <c r="AA24" s="98"/>
      <c r="AB24" s="119"/>
      <c r="AC24" s="119"/>
      <c r="AD24" s="119"/>
      <c r="AE24" s="98"/>
      <c r="AF24" s="98"/>
      <c r="AG24" s="119"/>
      <c r="AH24" s="119"/>
      <c r="AI24" s="119"/>
      <c r="AJ24" s="98"/>
      <c r="AK24" s="98"/>
      <c r="AL24" s="119"/>
      <c r="AM24" s="119"/>
      <c r="AN24" s="119"/>
      <c r="AO24" s="98"/>
      <c r="AP24" s="98"/>
      <c r="AQ24" s="119"/>
      <c r="AR24" s="119"/>
      <c r="AS24" s="119"/>
      <c r="AT24" s="98"/>
      <c r="AU24" s="98"/>
      <c r="AV24" s="119"/>
      <c r="AW24" s="119"/>
      <c r="AX24" s="119"/>
      <c r="AY24" s="174"/>
      <c r="AZ24" s="119"/>
      <c r="BA24" s="119"/>
      <c r="BB24" s="371"/>
    </row>
    <row r="25" spans="1:54" ht="37.049999999999997" hidden="1" customHeight="1">
      <c r="A25" s="363" t="s">
        <v>270</v>
      </c>
      <c r="B25" s="363"/>
      <c r="C25" s="363"/>
      <c r="D25" s="183" t="s">
        <v>41</v>
      </c>
      <c r="E25" s="98"/>
      <c r="F25" s="221"/>
      <c r="G25" s="119"/>
      <c r="H25" s="98" t="s">
        <v>271</v>
      </c>
      <c r="I25" s="98" t="s">
        <v>271</v>
      </c>
      <c r="J25" s="98" t="s">
        <v>271</v>
      </c>
      <c r="K25" s="98" t="s">
        <v>271</v>
      </c>
      <c r="L25" s="98" t="s">
        <v>271</v>
      </c>
      <c r="M25" s="98" t="s">
        <v>271</v>
      </c>
      <c r="N25" s="98" t="s">
        <v>271</v>
      </c>
      <c r="O25" s="98" t="s">
        <v>271</v>
      </c>
      <c r="P25" s="98" t="s">
        <v>271</v>
      </c>
      <c r="Q25" s="98" t="s">
        <v>271</v>
      </c>
      <c r="R25" s="98" t="s">
        <v>271</v>
      </c>
      <c r="S25" s="98" t="s">
        <v>271</v>
      </c>
      <c r="T25" s="98" t="s">
        <v>271</v>
      </c>
      <c r="U25" s="98" t="s">
        <v>271</v>
      </c>
      <c r="V25" s="98" t="s">
        <v>271</v>
      </c>
      <c r="W25" s="98" t="s">
        <v>271</v>
      </c>
      <c r="X25" s="98" t="s">
        <v>271</v>
      </c>
      <c r="Y25" s="98" t="s">
        <v>271</v>
      </c>
      <c r="Z25" s="98" t="s">
        <v>271</v>
      </c>
      <c r="AA25" s="98" t="s">
        <v>271</v>
      </c>
      <c r="AB25" s="98" t="s">
        <v>271</v>
      </c>
      <c r="AC25" s="98" t="s">
        <v>271</v>
      </c>
      <c r="AD25" s="98" t="s">
        <v>271</v>
      </c>
      <c r="AE25" s="98" t="s">
        <v>271</v>
      </c>
      <c r="AF25" s="98" t="s">
        <v>271</v>
      </c>
      <c r="AG25" s="98" t="s">
        <v>271</v>
      </c>
      <c r="AH25" s="98" t="s">
        <v>271</v>
      </c>
      <c r="AI25" s="98" t="s">
        <v>271</v>
      </c>
      <c r="AJ25" s="98" t="s">
        <v>271</v>
      </c>
      <c r="AK25" s="98" t="s">
        <v>271</v>
      </c>
      <c r="AL25" s="98" t="s">
        <v>271</v>
      </c>
      <c r="AM25" s="98" t="s">
        <v>271</v>
      </c>
      <c r="AN25" s="98" t="s">
        <v>271</v>
      </c>
      <c r="AO25" s="98" t="s">
        <v>271</v>
      </c>
      <c r="AP25" s="98" t="s">
        <v>271</v>
      </c>
      <c r="AQ25" s="98" t="s">
        <v>271</v>
      </c>
      <c r="AR25" s="98" t="s">
        <v>271</v>
      </c>
      <c r="AS25" s="98" t="s">
        <v>271</v>
      </c>
      <c r="AT25" s="98" t="s">
        <v>271</v>
      </c>
      <c r="AU25" s="98" t="s">
        <v>271</v>
      </c>
      <c r="AV25" s="98" t="s">
        <v>271</v>
      </c>
      <c r="AW25" s="98" t="s">
        <v>271</v>
      </c>
      <c r="AX25" s="98" t="s">
        <v>271</v>
      </c>
      <c r="AY25" s="174" t="s">
        <v>271</v>
      </c>
      <c r="AZ25" s="98" t="s">
        <v>271</v>
      </c>
      <c r="BA25" s="98" t="s">
        <v>271</v>
      </c>
      <c r="BB25" s="178"/>
    </row>
    <row r="26" spans="1:54" ht="37.049999999999997" hidden="1" customHeight="1">
      <c r="A26" s="363"/>
      <c r="B26" s="363"/>
      <c r="C26" s="363"/>
      <c r="D26" s="142" t="s">
        <v>37</v>
      </c>
      <c r="E26" s="116"/>
      <c r="F26" s="222"/>
      <c r="G26" s="98"/>
      <c r="H26" s="98" t="s">
        <v>271</v>
      </c>
      <c r="I26" s="98" t="s">
        <v>271</v>
      </c>
      <c r="J26" s="98" t="s">
        <v>271</v>
      </c>
      <c r="K26" s="98" t="s">
        <v>271</v>
      </c>
      <c r="L26" s="98" t="s">
        <v>271</v>
      </c>
      <c r="M26" s="98" t="s">
        <v>271</v>
      </c>
      <c r="N26" s="98" t="s">
        <v>271</v>
      </c>
      <c r="O26" s="98" t="s">
        <v>271</v>
      </c>
      <c r="P26" s="98" t="s">
        <v>271</v>
      </c>
      <c r="Q26" s="98" t="s">
        <v>271</v>
      </c>
      <c r="R26" s="98" t="s">
        <v>271</v>
      </c>
      <c r="S26" s="98" t="s">
        <v>271</v>
      </c>
      <c r="T26" s="98" t="s">
        <v>271</v>
      </c>
      <c r="U26" s="98" t="s">
        <v>271</v>
      </c>
      <c r="V26" s="98" t="s">
        <v>271</v>
      </c>
      <c r="W26" s="98" t="s">
        <v>271</v>
      </c>
      <c r="X26" s="98" t="s">
        <v>271</v>
      </c>
      <c r="Y26" s="98" t="s">
        <v>271</v>
      </c>
      <c r="Z26" s="98" t="s">
        <v>271</v>
      </c>
      <c r="AA26" s="98" t="s">
        <v>271</v>
      </c>
      <c r="AB26" s="98" t="s">
        <v>271</v>
      </c>
      <c r="AC26" s="98" t="s">
        <v>271</v>
      </c>
      <c r="AD26" s="98" t="s">
        <v>271</v>
      </c>
      <c r="AE26" s="98" t="s">
        <v>271</v>
      </c>
      <c r="AF26" s="98" t="s">
        <v>271</v>
      </c>
      <c r="AG26" s="98" t="s">
        <v>271</v>
      </c>
      <c r="AH26" s="98" t="s">
        <v>271</v>
      </c>
      <c r="AI26" s="98" t="s">
        <v>271</v>
      </c>
      <c r="AJ26" s="98" t="s">
        <v>271</v>
      </c>
      <c r="AK26" s="98" t="s">
        <v>271</v>
      </c>
      <c r="AL26" s="98" t="s">
        <v>271</v>
      </c>
      <c r="AM26" s="98" t="s">
        <v>271</v>
      </c>
      <c r="AN26" s="98" t="s">
        <v>271</v>
      </c>
      <c r="AO26" s="98" t="s">
        <v>271</v>
      </c>
      <c r="AP26" s="98" t="s">
        <v>271</v>
      </c>
      <c r="AQ26" s="98" t="s">
        <v>271</v>
      </c>
      <c r="AR26" s="98" t="s">
        <v>271</v>
      </c>
      <c r="AS26" s="98" t="s">
        <v>271</v>
      </c>
      <c r="AT26" s="98" t="s">
        <v>271</v>
      </c>
      <c r="AU26" s="98" t="s">
        <v>271</v>
      </c>
      <c r="AV26" s="98" t="s">
        <v>271</v>
      </c>
      <c r="AW26" s="98" t="s">
        <v>271</v>
      </c>
      <c r="AX26" s="98" t="s">
        <v>271</v>
      </c>
      <c r="AY26" s="174" t="s">
        <v>271</v>
      </c>
      <c r="AZ26" s="98" t="s">
        <v>271</v>
      </c>
      <c r="BA26" s="98" t="s">
        <v>271</v>
      </c>
      <c r="BB26" s="178"/>
    </row>
    <row r="27" spans="1:54" ht="37.049999999999997" hidden="1" customHeight="1">
      <c r="A27" s="363"/>
      <c r="B27" s="363"/>
      <c r="C27" s="363"/>
      <c r="D27" s="142" t="s">
        <v>2</v>
      </c>
      <c r="E27" s="98"/>
      <c r="F27" s="221"/>
      <c r="G27" s="119"/>
      <c r="H27" s="98" t="s">
        <v>271</v>
      </c>
      <c r="I27" s="98" t="s">
        <v>271</v>
      </c>
      <c r="J27" s="98" t="s">
        <v>271</v>
      </c>
      <c r="K27" s="98" t="s">
        <v>271</v>
      </c>
      <c r="L27" s="98" t="s">
        <v>271</v>
      </c>
      <c r="M27" s="98" t="s">
        <v>271</v>
      </c>
      <c r="N27" s="98" t="s">
        <v>271</v>
      </c>
      <c r="O27" s="98" t="s">
        <v>271</v>
      </c>
      <c r="P27" s="98" t="s">
        <v>271</v>
      </c>
      <c r="Q27" s="98" t="s">
        <v>271</v>
      </c>
      <c r="R27" s="98" t="s">
        <v>271</v>
      </c>
      <c r="S27" s="98" t="s">
        <v>271</v>
      </c>
      <c r="T27" s="98" t="s">
        <v>271</v>
      </c>
      <c r="U27" s="98" t="s">
        <v>271</v>
      </c>
      <c r="V27" s="98" t="s">
        <v>271</v>
      </c>
      <c r="W27" s="98" t="s">
        <v>271</v>
      </c>
      <c r="X27" s="98" t="s">
        <v>271</v>
      </c>
      <c r="Y27" s="98" t="s">
        <v>271</v>
      </c>
      <c r="Z27" s="98" t="s">
        <v>271</v>
      </c>
      <c r="AA27" s="98" t="s">
        <v>271</v>
      </c>
      <c r="AB27" s="98" t="s">
        <v>271</v>
      </c>
      <c r="AC27" s="98" t="s">
        <v>271</v>
      </c>
      <c r="AD27" s="98" t="s">
        <v>271</v>
      </c>
      <c r="AE27" s="98" t="s">
        <v>271</v>
      </c>
      <c r="AF27" s="98" t="s">
        <v>271</v>
      </c>
      <c r="AG27" s="98" t="s">
        <v>271</v>
      </c>
      <c r="AH27" s="98" t="s">
        <v>271</v>
      </c>
      <c r="AI27" s="98" t="s">
        <v>271</v>
      </c>
      <c r="AJ27" s="98" t="s">
        <v>271</v>
      </c>
      <c r="AK27" s="98" t="s">
        <v>271</v>
      </c>
      <c r="AL27" s="98" t="s">
        <v>271</v>
      </c>
      <c r="AM27" s="98" t="s">
        <v>271</v>
      </c>
      <c r="AN27" s="98" t="s">
        <v>271</v>
      </c>
      <c r="AO27" s="98" t="s">
        <v>271</v>
      </c>
      <c r="AP27" s="98" t="s">
        <v>271</v>
      </c>
      <c r="AQ27" s="98" t="s">
        <v>271</v>
      </c>
      <c r="AR27" s="98" t="s">
        <v>271</v>
      </c>
      <c r="AS27" s="98" t="s">
        <v>271</v>
      </c>
      <c r="AT27" s="98" t="s">
        <v>271</v>
      </c>
      <c r="AU27" s="98" t="s">
        <v>271</v>
      </c>
      <c r="AV27" s="98" t="s">
        <v>271</v>
      </c>
      <c r="AW27" s="98" t="s">
        <v>271</v>
      </c>
      <c r="AX27" s="98" t="s">
        <v>271</v>
      </c>
      <c r="AY27" s="174" t="s">
        <v>271</v>
      </c>
      <c r="AZ27" s="98" t="s">
        <v>271</v>
      </c>
      <c r="BA27" s="98" t="s">
        <v>271</v>
      </c>
      <c r="BB27" s="178"/>
    </row>
    <row r="28" spans="1:54" ht="37.049999999999997" hidden="1" customHeight="1">
      <c r="A28" s="363"/>
      <c r="B28" s="363"/>
      <c r="C28" s="363"/>
      <c r="D28" s="143" t="s">
        <v>43</v>
      </c>
      <c r="E28" s="98"/>
      <c r="F28" s="221"/>
      <c r="G28" s="119"/>
      <c r="H28" s="98" t="s">
        <v>271</v>
      </c>
      <c r="I28" s="98" t="s">
        <v>271</v>
      </c>
      <c r="J28" s="98" t="s">
        <v>271</v>
      </c>
      <c r="K28" s="98" t="s">
        <v>271</v>
      </c>
      <c r="L28" s="98" t="s">
        <v>271</v>
      </c>
      <c r="M28" s="98" t="s">
        <v>271</v>
      </c>
      <c r="N28" s="98" t="s">
        <v>271</v>
      </c>
      <c r="O28" s="98" t="s">
        <v>271</v>
      </c>
      <c r="P28" s="98" t="s">
        <v>271</v>
      </c>
      <c r="Q28" s="98" t="s">
        <v>271</v>
      </c>
      <c r="R28" s="98" t="s">
        <v>271</v>
      </c>
      <c r="S28" s="98" t="s">
        <v>271</v>
      </c>
      <c r="T28" s="98" t="s">
        <v>271</v>
      </c>
      <c r="U28" s="98" t="s">
        <v>271</v>
      </c>
      <c r="V28" s="98" t="s">
        <v>271</v>
      </c>
      <c r="W28" s="98" t="s">
        <v>271</v>
      </c>
      <c r="X28" s="98" t="s">
        <v>271</v>
      </c>
      <c r="Y28" s="98" t="s">
        <v>271</v>
      </c>
      <c r="Z28" s="98" t="s">
        <v>271</v>
      </c>
      <c r="AA28" s="98" t="s">
        <v>271</v>
      </c>
      <c r="AB28" s="98" t="s">
        <v>271</v>
      </c>
      <c r="AC28" s="98" t="s">
        <v>271</v>
      </c>
      <c r="AD28" s="98" t="s">
        <v>271</v>
      </c>
      <c r="AE28" s="98" t="s">
        <v>271</v>
      </c>
      <c r="AF28" s="98" t="s">
        <v>271</v>
      </c>
      <c r="AG28" s="98" t="s">
        <v>271</v>
      </c>
      <c r="AH28" s="98" t="s">
        <v>271</v>
      </c>
      <c r="AI28" s="98" t="s">
        <v>271</v>
      </c>
      <c r="AJ28" s="98" t="s">
        <v>271</v>
      </c>
      <c r="AK28" s="98" t="s">
        <v>271</v>
      </c>
      <c r="AL28" s="98" t="s">
        <v>271</v>
      </c>
      <c r="AM28" s="98" t="s">
        <v>271</v>
      </c>
      <c r="AN28" s="98" t="s">
        <v>271</v>
      </c>
      <c r="AO28" s="98" t="s">
        <v>271</v>
      </c>
      <c r="AP28" s="98" t="s">
        <v>271</v>
      </c>
      <c r="AQ28" s="98" t="s">
        <v>271</v>
      </c>
      <c r="AR28" s="98" t="s">
        <v>271</v>
      </c>
      <c r="AS28" s="98" t="s">
        <v>271</v>
      </c>
      <c r="AT28" s="98" t="s">
        <v>271</v>
      </c>
      <c r="AU28" s="98" t="s">
        <v>271</v>
      </c>
      <c r="AV28" s="98" t="s">
        <v>271</v>
      </c>
      <c r="AW28" s="98" t="s">
        <v>271</v>
      </c>
      <c r="AX28" s="98" t="s">
        <v>271</v>
      </c>
      <c r="AY28" s="174" t="s">
        <v>271</v>
      </c>
      <c r="AZ28" s="98" t="s">
        <v>271</v>
      </c>
      <c r="BA28" s="98" t="s">
        <v>271</v>
      </c>
      <c r="BB28" s="178"/>
    </row>
    <row r="29" spans="1:54" ht="37.049999999999997" hidden="1" customHeight="1">
      <c r="A29" s="363"/>
      <c r="B29" s="363"/>
      <c r="C29" s="363"/>
      <c r="D29" s="142" t="s">
        <v>266</v>
      </c>
      <c r="E29" s="98"/>
      <c r="F29" s="221"/>
      <c r="G29" s="119"/>
      <c r="H29" s="98" t="s">
        <v>271</v>
      </c>
      <c r="I29" s="98" t="s">
        <v>271</v>
      </c>
      <c r="J29" s="98" t="s">
        <v>271</v>
      </c>
      <c r="K29" s="98" t="s">
        <v>271</v>
      </c>
      <c r="L29" s="98" t="s">
        <v>271</v>
      </c>
      <c r="M29" s="98" t="s">
        <v>271</v>
      </c>
      <c r="N29" s="98" t="s">
        <v>271</v>
      </c>
      <c r="O29" s="98" t="s">
        <v>271</v>
      </c>
      <c r="P29" s="98" t="s">
        <v>271</v>
      </c>
      <c r="Q29" s="98" t="s">
        <v>271</v>
      </c>
      <c r="R29" s="98" t="s">
        <v>271</v>
      </c>
      <c r="S29" s="98" t="s">
        <v>271</v>
      </c>
      <c r="T29" s="98" t="s">
        <v>271</v>
      </c>
      <c r="U29" s="98" t="s">
        <v>271</v>
      </c>
      <c r="V29" s="98" t="s">
        <v>271</v>
      </c>
      <c r="W29" s="98" t="s">
        <v>271</v>
      </c>
      <c r="X29" s="98" t="s">
        <v>271</v>
      </c>
      <c r="Y29" s="98" t="s">
        <v>271</v>
      </c>
      <c r="Z29" s="98" t="s">
        <v>271</v>
      </c>
      <c r="AA29" s="98" t="s">
        <v>271</v>
      </c>
      <c r="AB29" s="98" t="s">
        <v>271</v>
      </c>
      <c r="AC29" s="98" t="s">
        <v>271</v>
      </c>
      <c r="AD29" s="98" t="s">
        <v>271</v>
      </c>
      <c r="AE29" s="98" t="s">
        <v>271</v>
      </c>
      <c r="AF29" s="98" t="s">
        <v>271</v>
      </c>
      <c r="AG29" s="98" t="s">
        <v>271</v>
      </c>
      <c r="AH29" s="98" t="s">
        <v>271</v>
      </c>
      <c r="AI29" s="98" t="s">
        <v>271</v>
      </c>
      <c r="AJ29" s="98" t="s">
        <v>271</v>
      </c>
      <c r="AK29" s="98" t="s">
        <v>271</v>
      </c>
      <c r="AL29" s="98" t="s">
        <v>271</v>
      </c>
      <c r="AM29" s="98" t="s">
        <v>271</v>
      </c>
      <c r="AN29" s="98" t="s">
        <v>271</v>
      </c>
      <c r="AO29" s="98" t="s">
        <v>271</v>
      </c>
      <c r="AP29" s="98" t="s">
        <v>271</v>
      </c>
      <c r="AQ29" s="98" t="s">
        <v>271</v>
      </c>
      <c r="AR29" s="98" t="s">
        <v>271</v>
      </c>
      <c r="AS29" s="98" t="s">
        <v>271</v>
      </c>
      <c r="AT29" s="98" t="s">
        <v>271</v>
      </c>
      <c r="AU29" s="98" t="s">
        <v>271</v>
      </c>
      <c r="AV29" s="98" t="s">
        <v>271</v>
      </c>
      <c r="AW29" s="98" t="s">
        <v>271</v>
      </c>
      <c r="AX29" s="98" t="s">
        <v>271</v>
      </c>
      <c r="AY29" s="174" t="s">
        <v>271</v>
      </c>
      <c r="AZ29" s="98" t="s">
        <v>271</v>
      </c>
      <c r="BA29" s="98" t="s">
        <v>271</v>
      </c>
      <c r="BB29" s="178"/>
    </row>
    <row r="30" spans="1:54" s="203" customFormat="1" ht="20.25" customHeight="1">
      <c r="A30" s="357" t="s">
        <v>306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241"/>
      <c r="AS30" s="242"/>
      <c r="AT30" s="242"/>
      <c r="AU30" s="242"/>
      <c r="AV30" s="242"/>
      <c r="AW30" s="242"/>
      <c r="AX30" s="242"/>
      <c r="AY30" s="243"/>
      <c r="AZ30" s="242"/>
      <c r="BA30" s="242"/>
      <c r="BB30" s="242"/>
    </row>
    <row r="31" spans="1:54" s="202" customFormat="1" ht="18.75" customHeight="1">
      <c r="A31" s="358" t="s">
        <v>1</v>
      </c>
      <c r="B31" s="343" t="s">
        <v>307</v>
      </c>
      <c r="C31" s="343" t="s">
        <v>308</v>
      </c>
      <c r="D31" s="183" t="s">
        <v>41</v>
      </c>
      <c r="E31" s="98">
        <f>E32+E33</f>
        <v>13172.547999999999</v>
      </c>
      <c r="F31" s="221">
        <v>0</v>
      </c>
      <c r="G31" s="119">
        <f>F31/E31</f>
        <v>0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244"/>
      <c r="AS31" s="245"/>
      <c r="AT31" s="245"/>
      <c r="AU31" s="245"/>
      <c r="AV31" s="245"/>
      <c r="AW31" s="245"/>
      <c r="AX31" s="245"/>
      <c r="AY31" s="174">
        <f>AY32+AY33</f>
        <v>13172.547999999999</v>
      </c>
      <c r="AZ31" s="245"/>
      <c r="BA31" s="245"/>
      <c r="BB31" s="245"/>
    </row>
    <row r="32" spans="1:54" s="202" customFormat="1" ht="64.5" customHeight="1">
      <c r="A32" s="358"/>
      <c r="B32" s="343"/>
      <c r="C32" s="343"/>
      <c r="D32" s="182" t="s">
        <v>2</v>
      </c>
      <c r="E32" s="98">
        <f>E35</f>
        <v>8900</v>
      </c>
      <c r="F32" s="221"/>
      <c r="G32" s="119"/>
      <c r="H32" s="98"/>
      <c r="I32" s="98"/>
      <c r="J32" s="119"/>
      <c r="K32" s="98"/>
      <c r="L32" s="98"/>
      <c r="M32" s="119"/>
      <c r="N32" s="98"/>
      <c r="O32" s="98"/>
      <c r="P32" s="119"/>
      <c r="Q32" s="98"/>
      <c r="R32" s="98"/>
      <c r="S32" s="119"/>
      <c r="T32" s="98"/>
      <c r="U32" s="98"/>
      <c r="V32" s="119"/>
      <c r="W32" s="98"/>
      <c r="X32" s="98"/>
      <c r="Y32" s="119"/>
      <c r="Z32" s="98"/>
      <c r="AA32" s="98"/>
      <c r="AB32" s="119"/>
      <c r="AC32" s="98"/>
      <c r="AD32" s="119"/>
      <c r="AE32" s="119"/>
      <c r="AF32" s="98"/>
      <c r="AG32" s="98"/>
      <c r="AH32" s="119"/>
      <c r="AI32" s="98"/>
      <c r="AJ32" s="246"/>
      <c r="AK32" s="246"/>
      <c r="AL32" s="98"/>
      <c r="AM32" s="98"/>
      <c r="AN32" s="119"/>
      <c r="AO32" s="98"/>
      <c r="AP32" s="98"/>
      <c r="AQ32" s="98"/>
      <c r="AR32" s="244"/>
      <c r="AS32" s="245"/>
      <c r="AT32" s="245"/>
      <c r="AU32" s="245"/>
      <c r="AV32" s="245"/>
      <c r="AW32" s="245"/>
      <c r="AX32" s="245"/>
      <c r="AY32" s="174">
        <f>AY35</f>
        <v>8900</v>
      </c>
      <c r="AZ32" s="245"/>
      <c r="BA32" s="245"/>
      <c r="BB32" s="245"/>
    </row>
    <row r="33" spans="1:54" s="202" customFormat="1" ht="21.75" customHeight="1">
      <c r="A33" s="358"/>
      <c r="B33" s="343"/>
      <c r="C33" s="343"/>
      <c r="D33" s="171" t="s">
        <v>43</v>
      </c>
      <c r="E33" s="98">
        <f>E36+E45</f>
        <v>4272.5479999999998</v>
      </c>
      <c r="F33" s="221">
        <v>0</v>
      </c>
      <c r="G33" s="119">
        <f t="shared" ref="G33:G54" si="12">F33/E33</f>
        <v>0</v>
      </c>
      <c r="H33" s="98"/>
      <c r="I33" s="98"/>
      <c r="J33" s="119"/>
      <c r="K33" s="98"/>
      <c r="L33" s="98"/>
      <c r="M33" s="119"/>
      <c r="N33" s="98"/>
      <c r="O33" s="98"/>
      <c r="P33" s="119"/>
      <c r="Q33" s="98"/>
      <c r="R33" s="98"/>
      <c r="S33" s="119"/>
      <c r="T33" s="98"/>
      <c r="U33" s="98"/>
      <c r="V33" s="119"/>
      <c r="W33" s="98"/>
      <c r="X33" s="98"/>
      <c r="Y33" s="119"/>
      <c r="Z33" s="98"/>
      <c r="AA33" s="98"/>
      <c r="AB33" s="119"/>
      <c r="AC33" s="98"/>
      <c r="AD33" s="119"/>
      <c r="AE33" s="119"/>
      <c r="AF33" s="98"/>
      <c r="AG33" s="98"/>
      <c r="AH33" s="119"/>
      <c r="AI33" s="98"/>
      <c r="AJ33" s="246"/>
      <c r="AK33" s="246"/>
      <c r="AL33" s="98"/>
      <c r="AM33" s="98"/>
      <c r="AN33" s="119"/>
      <c r="AO33" s="98"/>
      <c r="AP33" s="98"/>
      <c r="AQ33" s="98"/>
      <c r="AR33" s="244"/>
      <c r="AS33" s="245"/>
      <c r="AT33" s="245"/>
      <c r="AU33" s="245"/>
      <c r="AV33" s="245"/>
      <c r="AW33" s="245"/>
      <c r="AX33" s="245"/>
      <c r="AY33" s="174">
        <f>AY36+AY45</f>
        <v>4272.5479999999998</v>
      </c>
      <c r="AZ33" s="245"/>
      <c r="BA33" s="245"/>
      <c r="BB33" s="245"/>
    </row>
    <row r="34" spans="1:54" s="202" customFormat="1" ht="18.75" customHeight="1">
      <c r="A34" s="358" t="s">
        <v>309</v>
      </c>
      <c r="B34" s="343" t="s">
        <v>310</v>
      </c>
      <c r="C34" s="343" t="s">
        <v>308</v>
      </c>
      <c r="D34" s="183" t="s">
        <v>41</v>
      </c>
      <c r="E34" s="98">
        <f>E35+E36</f>
        <v>10000</v>
      </c>
      <c r="F34" s="221"/>
      <c r="G34" s="119">
        <f t="shared" si="12"/>
        <v>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244"/>
      <c r="AS34" s="245"/>
      <c r="AT34" s="245"/>
      <c r="AU34" s="245"/>
      <c r="AV34" s="245"/>
      <c r="AW34" s="245"/>
      <c r="AX34" s="245"/>
      <c r="AY34" s="247">
        <f>AY35+AY36</f>
        <v>10000</v>
      </c>
      <c r="AZ34" s="245"/>
      <c r="BA34" s="245"/>
      <c r="BB34" s="245"/>
    </row>
    <row r="35" spans="1:54" s="202" customFormat="1" ht="64.5" customHeight="1">
      <c r="A35" s="358"/>
      <c r="B35" s="343"/>
      <c r="C35" s="343"/>
      <c r="D35" s="182" t="s">
        <v>2</v>
      </c>
      <c r="E35" s="248">
        <f>AY35</f>
        <v>8900</v>
      </c>
      <c r="F35" s="221"/>
      <c r="G35" s="119">
        <f t="shared" si="12"/>
        <v>0</v>
      </c>
      <c r="H35" s="98"/>
      <c r="I35" s="98"/>
      <c r="J35" s="119"/>
      <c r="K35" s="98"/>
      <c r="L35" s="98"/>
      <c r="M35" s="119"/>
      <c r="N35" s="98"/>
      <c r="O35" s="98"/>
      <c r="P35" s="119"/>
      <c r="Q35" s="98"/>
      <c r="R35" s="98"/>
      <c r="S35" s="119"/>
      <c r="T35" s="98"/>
      <c r="U35" s="98"/>
      <c r="V35" s="119"/>
      <c r="W35" s="98"/>
      <c r="X35" s="98"/>
      <c r="Y35" s="119"/>
      <c r="Z35" s="98"/>
      <c r="AA35" s="98"/>
      <c r="AB35" s="119"/>
      <c r="AC35" s="98"/>
      <c r="AD35" s="119"/>
      <c r="AE35" s="119"/>
      <c r="AF35" s="98"/>
      <c r="AG35" s="98"/>
      <c r="AH35" s="119"/>
      <c r="AI35" s="98"/>
      <c r="AJ35" s="119"/>
      <c r="AK35" s="119"/>
      <c r="AL35" s="98"/>
      <c r="AM35" s="98"/>
      <c r="AN35" s="119"/>
      <c r="AO35" s="248"/>
      <c r="AP35" s="98"/>
      <c r="AQ35" s="119"/>
      <c r="AR35" s="244"/>
      <c r="AS35" s="245"/>
      <c r="AT35" s="245"/>
      <c r="AU35" s="245"/>
      <c r="AV35" s="245"/>
      <c r="AW35" s="245"/>
      <c r="AX35" s="245"/>
      <c r="AY35" s="247">
        <f>AY38+AY41</f>
        <v>8900</v>
      </c>
      <c r="AZ35" s="245"/>
      <c r="BA35" s="245"/>
      <c r="BB35" s="245"/>
    </row>
    <row r="36" spans="1:54" s="202" customFormat="1" ht="21.75" customHeight="1">
      <c r="A36" s="358"/>
      <c r="B36" s="343"/>
      <c r="C36" s="343"/>
      <c r="D36" s="171" t="s">
        <v>43</v>
      </c>
      <c r="E36" s="248">
        <f>AY36</f>
        <v>1100</v>
      </c>
      <c r="F36" s="221"/>
      <c r="G36" s="119">
        <f t="shared" si="12"/>
        <v>0</v>
      </c>
      <c r="H36" s="98"/>
      <c r="I36" s="98"/>
      <c r="J36" s="119"/>
      <c r="K36" s="98"/>
      <c r="L36" s="98"/>
      <c r="M36" s="119"/>
      <c r="N36" s="98"/>
      <c r="O36" s="98"/>
      <c r="P36" s="119"/>
      <c r="Q36" s="98"/>
      <c r="R36" s="98"/>
      <c r="S36" s="119"/>
      <c r="T36" s="98"/>
      <c r="U36" s="98"/>
      <c r="V36" s="119"/>
      <c r="W36" s="98"/>
      <c r="X36" s="98"/>
      <c r="Y36" s="119"/>
      <c r="Z36" s="98"/>
      <c r="AA36" s="98"/>
      <c r="AB36" s="119"/>
      <c r="AC36" s="98"/>
      <c r="AD36" s="119"/>
      <c r="AE36" s="119"/>
      <c r="AF36" s="98"/>
      <c r="AG36" s="98"/>
      <c r="AH36" s="119"/>
      <c r="AI36" s="98"/>
      <c r="AJ36" s="119"/>
      <c r="AK36" s="119"/>
      <c r="AL36" s="98"/>
      <c r="AM36" s="98"/>
      <c r="AN36" s="119"/>
      <c r="AO36" s="248"/>
      <c r="AP36" s="98"/>
      <c r="AQ36" s="119"/>
      <c r="AR36" s="244"/>
      <c r="AS36" s="245"/>
      <c r="AT36" s="245"/>
      <c r="AU36" s="245"/>
      <c r="AV36" s="245"/>
      <c r="AW36" s="245"/>
      <c r="AX36" s="245"/>
      <c r="AY36" s="247">
        <f>AY39+AY42</f>
        <v>1100</v>
      </c>
      <c r="AZ36" s="245"/>
      <c r="BA36" s="245"/>
      <c r="BB36" s="245"/>
    </row>
    <row r="37" spans="1:54" s="202" customFormat="1" ht="18.75" customHeight="1">
      <c r="A37" s="358" t="s">
        <v>311</v>
      </c>
      <c r="B37" s="343" t="s">
        <v>312</v>
      </c>
      <c r="C37" s="343" t="s">
        <v>308</v>
      </c>
      <c r="D37" s="183" t="s">
        <v>41</v>
      </c>
      <c r="E37" s="98">
        <f>E38+E39</f>
        <v>3600</v>
      </c>
      <c r="F37" s="221"/>
      <c r="G37" s="119">
        <f t="shared" si="12"/>
        <v>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244"/>
      <c r="AS37" s="245"/>
      <c r="AT37" s="245"/>
      <c r="AU37" s="245"/>
      <c r="AV37" s="245"/>
      <c r="AW37" s="245"/>
      <c r="AX37" s="245"/>
      <c r="AY37" s="247">
        <f>AY38+AY39</f>
        <v>3600</v>
      </c>
      <c r="AZ37" s="245"/>
      <c r="BA37" s="245"/>
      <c r="BB37" s="245"/>
    </row>
    <row r="38" spans="1:54" s="202" customFormat="1" ht="64.5" customHeight="1">
      <c r="A38" s="358"/>
      <c r="B38" s="343"/>
      <c r="C38" s="343"/>
      <c r="D38" s="182" t="s">
        <v>2</v>
      </c>
      <c r="E38" s="248">
        <f>AY38</f>
        <v>3204</v>
      </c>
      <c r="F38" s="221"/>
      <c r="G38" s="119">
        <f t="shared" si="12"/>
        <v>0</v>
      </c>
      <c r="H38" s="98"/>
      <c r="I38" s="98"/>
      <c r="J38" s="119"/>
      <c r="K38" s="98"/>
      <c r="L38" s="98"/>
      <c r="M38" s="119"/>
      <c r="N38" s="98"/>
      <c r="O38" s="98"/>
      <c r="P38" s="119"/>
      <c r="Q38" s="98"/>
      <c r="R38" s="98"/>
      <c r="S38" s="119"/>
      <c r="T38" s="98"/>
      <c r="U38" s="98"/>
      <c r="V38" s="119"/>
      <c r="W38" s="98"/>
      <c r="X38" s="98"/>
      <c r="Y38" s="119"/>
      <c r="Z38" s="98"/>
      <c r="AA38" s="98"/>
      <c r="AB38" s="119"/>
      <c r="AC38" s="98"/>
      <c r="AD38" s="119"/>
      <c r="AE38" s="119"/>
      <c r="AF38" s="98"/>
      <c r="AG38" s="98"/>
      <c r="AH38" s="119"/>
      <c r="AI38" s="98"/>
      <c r="AJ38" s="119"/>
      <c r="AK38" s="119"/>
      <c r="AL38" s="98"/>
      <c r="AM38" s="98"/>
      <c r="AN38" s="119"/>
      <c r="AO38" s="248"/>
      <c r="AP38" s="98"/>
      <c r="AQ38" s="119"/>
      <c r="AR38" s="244"/>
      <c r="AS38" s="245"/>
      <c r="AT38" s="245"/>
      <c r="AU38" s="245"/>
      <c r="AV38" s="245"/>
      <c r="AW38" s="245"/>
      <c r="AX38" s="245"/>
      <c r="AY38" s="247">
        <v>3204</v>
      </c>
      <c r="AZ38" s="245"/>
      <c r="BA38" s="245"/>
      <c r="BB38" s="245"/>
    </row>
    <row r="39" spans="1:54" s="202" customFormat="1" ht="21.75" customHeight="1">
      <c r="A39" s="358"/>
      <c r="B39" s="343"/>
      <c r="C39" s="343"/>
      <c r="D39" s="171" t="s">
        <v>43</v>
      </c>
      <c r="E39" s="248">
        <f>AY39</f>
        <v>396</v>
      </c>
      <c r="F39" s="221"/>
      <c r="G39" s="119">
        <f t="shared" si="12"/>
        <v>0</v>
      </c>
      <c r="H39" s="98"/>
      <c r="I39" s="98"/>
      <c r="J39" s="119"/>
      <c r="K39" s="98"/>
      <c r="L39" s="98"/>
      <c r="M39" s="119"/>
      <c r="N39" s="98"/>
      <c r="O39" s="98"/>
      <c r="P39" s="119"/>
      <c r="Q39" s="98"/>
      <c r="R39" s="98"/>
      <c r="S39" s="119"/>
      <c r="T39" s="98"/>
      <c r="U39" s="98"/>
      <c r="V39" s="119"/>
      <c r="W39" s="98"/>
      <c r="X39" s="98"/>
      <c r="Y39" s="119"/>
      <c r="Z39" s="98"/>
      <c r="AA39" s="98"/>
      <c r="AB39" s="119"/>
      <c r="AC39" s="98"/>
      <c r="AD39" s="119"/>
      <c r="AE39" s="119"/>
      <c r="AF39" s="98"/>
      <c r="AG39" s="98"/>
      <c r="AH39" s="119"/>
      <c r="AI39" s="98"/>
      <c r="AJ39" s="119"/>
      <c r="AK39" s="119"/>
      <c r="AL39" s="98"/>
      <c r="AM39" s="98"/>
      <c r="AN39" s="119"/>
      <c r="AO39" s="248"/>
      <c r="AP39" s="98"/>
      <c r="AQ39" s="119"/>
      <c r="AR39" s="244"/>
      <c r="AS39" s="245"/>
      <c r="AT39" s="245"/>
      <c r="AU39" s="245"/>
      <c r="AV39" s="245"/>
      <c r="AW39" s="245"/>
      <c r="AX39" s="245"/>
      <c r="AY39" s="247">
        <v>396</v>
      </c>
      <c r="AZ39" s="245"/>
      <c r="BA39" s="245"/>
      <c r="BB39" s="245"/>
    </row>
    <row r="40" spans="1:54" s="202" customFormat="1" ht="18.75" customHeight="1">
      <c r="A40" s="358" t="s">
        <v>313</v>
      </c>
      <c r="B40" s="343" t="s">
        <v>314</v>
      </c>
      <c r="C40" s="343" t="s">
        <v>308</v>
      </c>
      <c r="D40" s="183" t="s">
        <v>41</v>
      </c>
      <c r="E40" s="98">
        <f>E41+E42</f>
        <v>6400</v>
      </c>
      <c r="F40" s="221"/>
      <c r="G40" s="119">
        <f t="shared" si="12"/>
        <v>0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244"/>
      <c r="AS40" s="245"/>
      <c r="AT40" s="245"/>
      <c r="AU40" s="245"/>
      <c r="AV40" s="245"/>
      <c r="AW40" s="245"/>
      <c r="AX40" s="245"/>
      <c r="AY40" s="247">
        <f>AY41+AY42</f>
        <v>6400</v>
      </c>
      <c r="AZ40" s="245"/>
      <c r="BA40" s="245"/>
      <c r="BB40" s="245"/>
    </row>
    <row r="41" spans="1:54" s="202" customFormat="1" ht="63.15" customHeight="1">
      <c r="A41" s="358"/>
      <c r="B41" s="343"/>
      <c r="C41" s="343"/>
      <c r="D41" s="182" t="s">
        <v>2</v>
      </c>
      <c r="E41" s="248">
        <f>AY41</f>
        <v>5696</v>
      </c>
      <c r="F41" s="221"/>
      <c r="G41" s="119">
        <f t="shared" si="12"/>
        <v>0</v>
      </c>
      <c r="H41" s="98"/>
      <c r="I41" s="98"/>
      <c r="J41" s="119"/>
      <c r="K41" s="98"/>
      <c r="L41" s="98"/>
      <c r="M41" s="119"/>
      <c r="N41" s="98"/>
      <c r="O41" s="98"/>
      <c r="P41" s="119"/>
      <c r="Q41" s="98"/>
      <c r="R41" s="98"/>
      <c r="S41" s="119"/>
      <c r="T41" s="98"/>
      <c r="U41" s="98"/>
      <c r="V41" s="119"/>
      <c r="W41" s="98"/>
      <c r="X41" s="98"/>
      <c r="Y41" s="119"/>
      <c r="Z41" s="98"/>
      <c r="AA41" s="98"/>
      <c r="AB41" s="119"/>
      <c r="AC41" s="98"/>
      <c r="AD41" s="119"/>
      <c r="AE41" s="119"/>
      <c r="AF41" s="98"/>
      <c r="AG41" s="98"/>
      <c r="AH41" s="119"/>
      <c r="AI41" s="98"/>
      <c r="AJ41" s="119"/>
      <c r="AK41" s="119"/>
      <c r="AL41" s="98"/>
      <c r="AM41" s="98"/>
      <c r="AN41" s="119"/>
      <c r="AO41" s="98"/>
      <c r="AP41" s="98"/>
      <c r="AQ41" s="119"/>
      <c r="AR41" s="244"/>
      <c r="AS41" s="245"/>
      <c r="AT41" s="245"/>
      <c r="AU41" s="245"/>
      <c r="AV41" s="245"/>
      <c r="AW41" s="245"/>
      <c r="AX41" s="245"/>
      <c r="AY41" s="247">
        <v>5696</v>
      </c>
      <c r="AZ41" s="245"/>
      <c r="BA41" s="245"/>
      <c r="BB41" s="245"/>
    </row>
    <row r="42" spans="1:54" s="202" customFormat="1" ht="21.75" customHeight="1">
      <c r="A42" s="358"/>
      <c r="B42" s="343"/>
      <c r="C42" s="343"/>
      <c r="D42" s="171" t="s">
        <v>43</v>
      </c>
      <c r="E42" s="248">
        <f>AY42</f>
        <v>704</v>
      </c>
      <c r="F42" s="221"/>
      <c r="G42" s="119">
        <f t="shared" si="12"/>
        <v>0</v>
      </c>
      <c r="H42" s="98"/>
      <c r="I42" s="98"/>
      <c r="J42" s="119"/>
      <c r="K42" s="98"/>
      <c r="L42" s="98"/>
      <c r="M42" s="119"/>
      <c r="N42" s="98"/>
      <c r="O42" s="98"/>
      <c r="P42" s="119"/>
      <c r="Q42" s="98"/>
      <c r="R42" s="98"/>
      <c r="S42" s="119"/>
      <c r="T42" s="98"/>
      <c r="U42" s="98"/>
      <c r="V42" s="119"/>
      <c r="W42" s="98"/>
      <c r="X42" s="98"/>
      <c r="Y42" s="119"/>
      <c r="Z42" s="98"/>
      <c r="AA42" s="98"/>
      <c r="AB42" s="119"/>
      <c r="AC42" s="98"/>
      <c r="AD42" s="119"/>
      <c r="AE42" s="119"/>
      <c r="AF42" s="98"/>
      <c r="AG42" s="98"/>
      <c r="AH42" s="119"/>
      <c r="AI42" s="98"/>
      <c r="AJ42" s="119"/>
      <c r="AK42" s="119"/>
      <c r="AL42" s="98"/>
      <c r="AM42" s="98"/>
      <c r="AN42" s="119"/>
      <c r="AO42" s="98"/>
      <c r="AP42" s="98"/>
      <c r="AQ42" s="119"/>
      <c r="AR42" s="244"/>
      <c r="AS42" s="245"/>
      <c r="AT42" s="245"/>
      <c r="AU42" s="245"/>
      <c r="AV42" s="245"/>
      <c r="AW42" s="245"/>
      <c r="AX42" s="245"/>
      <c r="AY42" s="247">
        <v>704</v>
      </c>
      <c r="AZ42" s="245"/>
      <c r="BA42" s="245"/>
      <c r="BB42" s="245"/>
    </row>
    <row r="43" spans="1:54" s="202" customFormat="1" ht="18.75" customHeight="1">
      <c r="A43" s="358" t="s">
        <v>384</v>
      </c>
      <c r="B43" s="343" t="s">
        <v>383</v>
      </c>
      <c r="C43" s="343" t="s">
        <v>308</v>
      </c>
      <c r="D43" s="183" t="s">
        <v>41</v>
      </c>
      <c r="E43" s="98">
        <f>E44+E45</f>
        <v>3172.5479999999998</v>
      </c>
      <c r="F43" s="221"/>
      <c r="G43" s="119">
        <f t="shared" ref="G43:G45" si="13">F43/E43</f>
        <v>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244"/>
      <c r="AS43" s="245"/>
      <c r="AT43" s="245"/>
      <c r="AU43" s="245"/>
      <c r="AV43" s="245"/>
      <c r="AW43" s="245"/>
      <c r="AX43" s="245"/>
      <c r="AY43" s="247">
        <f>AY44+AY45</f>
        <v>3172.5479999999998</v>
      </c>
      <c r="AZ43" s="245"/>
      <c r="BA43" s="245"/>
      <c r="BB43" s="245"/>
    </row>
    <row r="44" spans="1:54" s="202" customFormat="1" ht="63.15" customHeight="1">
      <c r="A44" s="358"/>
      <c r="B44" s="343"/>
      <c r="C44" s="343"/>
      <c r="D44" s="182" t="s">
        <v>2</v>
      </c>
      <c r="E44" s="248">
        <f>AY44</f>
        <v>0</v>
      </c>
      <c r="F44" s="221"/>
      <c r="G44" s="119">
        <v>0</v>
      </c>
      <c r="H44" s="98"/>
      <c r="I44" s="98"/>
      <c r="J44" s="119"/>
      <c r="K44" s="98"/>
      <c r="L44" s="98"/>
      <c r="M44" s="119"/>
      <c r="N44" s="98"/>
      <c r="O44" s="98"/>
      <c r="P44" s="119"/>
      <c r="Q44" s="98"/>
      <c r="R44" s="98"/>
      <c r="S44" s="119"/>
      <c r="T44" s="98"/>
      <c r="U44" s="98"/>
      <c r="V44" s="119"/>
      <c r="W44" s="98"/>
      <c r="X44" s="98"/>
      <c r="Y44" s="119"/>
      <c r="Z44" s="98"/>
      <c r="AA44" s="98"/>
      <c r="AB44" s="119"/>
      <c r="AC44" s="98"/>
      <c r="AD44" s="119"/>
      <c r="AE44" s="119"/>
      <c r="AF44" s="98"/>
      <c r="AG44" s="98"/>
      <c r="AH44" s="119"/>
      <c r="AI44" s="98"/>
      <c r="AJ44" s="119"/>
      <c r="AK44" s="119"/>
      <c r="AL44" s="98"/>
      <c r="AM44" s="98"/>
      <c r="AN44" s="119"/>
      <c r="AO44" s="98"/>
      <c r="AP44" s="98"/>
      <c r="AQ44" s="119"/>
      <c r="AR44" s="244"/>
      <c r="AS44" s="245"/>
      <c r="AT44" s="245"/>
      <c r="AU44" s="245"/>
      <c r="AV44" s="245"/>
      <c r="AW44" s="245"/>
      <c r="AX44" s="245"/>
      <c r="AY44" s="247">
        <v>0</v>
      </c>
      <c r="AZ44" s="245"/>
      <c r="BA44" s="245"/>
      <c r="BB44" s="245"/>
    </row>
    <row r="45" spans="1:54" s="202" customFormat="1" ht="21.75" customHeight="1">
      <c r="A45" s="358"/>
      <c r="B45" s="343"/>
      <c r="C45" s="343"/>
      <c r="D45" s="171" t="s">
        <v>43</v>
      </c>
      <c r="E45" s="248">
        <f>AY45</f>
        <v>3172.5479999999998</v>
      </c>
      <c r="F45" s="221"/>
      <c r="G45" s="119">
        <f t="shared" si="13"/>
        <v>0</v>
      </c>
      <c r="H45" s="98"/>
      <c r="I45" s="98"/>
      <c r="J45" s="119"/>
      <c r="K45" s="98"/>
      <c r="L45" s="98"/>
      <c r="M45" s="119"/>
      <c r="N45" s="98"/>
      <c r="O45" s="98"/>
      <c r="P45" s="119"/>
      <c r="Q45" s="98"/>
      <c r="R45" s="98"/>
      <c r="S45" s="119"/>
      <c r="T45" s="98"/>
      <c r="U45" s="98"/>
      <c r="V45" s="119"/>
      <c r="W45" s="98"/>
      <c r="X45" s="98"/>
      <c r="Y45" s="119"/>
      <c r="Z45" s="98"/>
      <c r="AA45" s="98"/>
      <c r="AB45" s="119"/>
      <c r="AC45" s="98"/>
      <c r="AD45" s="119"/>
      <c r="AE45" s="119"/>
      <c r="AF45" s="98"/>
      <c r="AG45" s="98"/>
      <c r="AH45" s="119"/>
      <c r="AI45" s="98"/>
      <c r="AJ45" s="119"/>
      <c r="AK45" s="119"/>
      <c r="AL45" s="98"/>
      <c r="AM45" s="98"/>
      <c r="AN45" s="119"/>
      <c r="AO45" s="98"/>
      <c r="AP45" s="98"/>
      <c r="AQ45" s="119"/>
      <c r="AR45" s="244"/>
      <c r="AS45" s="245"/>
      <c r="AT45" s="245"/>
      <c r="AU45" s="245"/>
      <c r="AV45" s="245"/>
      <c r="AW45" s="245"/>
      <c r="AX45" s="245"/>
      <c r="AY45" s="247">
        <v>3172.5479999999998</v>
      </c>
      <c r="AZ45" s="245"/>
      <c r="BA45" s="245"/>
      <c r="BB45" s="245"/>
    </row>
    <row r="46" spans="1:54" s="202" customFormat="1" ht="18.75" customHeight="1">
      <c r="A46" s="358" t="s">
        <v>3</v>
      </c>
      <c r="B46" s="343" t="s">
        <v>341</v>
      </c>
      <c r="C46" s="343" t="s">
        <v>400</v>
      </c>
      <c r="D46" s="183" t="s">
        <v>41</v>
      </c>
      <c r="E46" s="245">
        <f>E49</f>
        <v>12024.300000000001</v>
      </c>
      <c r="F46" s="221"/>
      <c r="G46" s="119">
        <f t="shared" ref="G46:G48" si="14">F46/E46</f>
        <v>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244"/>
      <c r="AS46" s="245"/>
      <c r="AT46" s="245"/>
      <c r="AU46" s="245"/>
      <c r="AV46" s="245"/>
      <c r="AW46" s="245"/>
      <c r="AX46" s="245"/>
      <c r="AY46" s="247">
        <f>AY49</f>
        <v>12024.300000000001</v>
      </c>
      <c r="AZ46" s="245"/>
      <c r="BA46" s="245"/>
      <c r="BB46" s="245"/>
    </row>
    <row r="47" spans="1:54" s="202" customFormat="1" ht="63.15" customHeight="1">
      <c r="A47" s="358"/>
      <c r="B47" s="343"/>
      <c r="C47" s="343"/>
      <c r="D47" s="182" t="s">
        <v>2</v>
      </c>
      <c r="E47" s="245">
        <f>E50</f>
        <v>10701.6</v>
      </c>
      <c r="F47" s="221"/>
      <c r="G47" s="119">
        <f t="shared" si="14"/>
        <v>0</v>
      </c>
      <c r="H47" s="98"/>
      <c r="I47" s="98"/>
      <c r="J47" s="119"/>
      <c r="K47" s="98"/>
      <c r="L47" s="98"/>
      <c r="M47" s="119"/>
      <c r="N47" s="98"/>
      <c r="O47" s="98"/>
      <c r="P47" s="119"/>
      <c r="Q47" s="98"/>
      <c r="R47" s="98"/>
      <c r="S47" s="119"/>
      <c r="T47" s="98"/>
      <c r="U47" s="98"/>
      <c r="V47" s="119"/>
      <c r="W47" s="98"/>
      <c r="X47" s="98"/>
      <c r="Y47" s="119"/>
      <c r="Z47" s="98"/>
      <c r="AA47" s="98"/>
      <c r="AB47" s="119"/>
      <c r="AC47" s="98"/>
      <c r="AD47" s="119"/>
      <c r="AE47" s="119"/>
      <c r="AF47" s="98"/>
      <c r="AG47" s="98"/>
      <c r="AH47" s="119"/>
      <c r="AI47" s="98"/>
      <c r="AJ47" s="119"/>
      <c r="AK47" s="119"/>
      <c r="AL47" s="98"/>
      <c r="AM47" s="98"/>
      <c r="AN47" s="119"/>
      <c r="AO47" s="98"/>
      <c r="AP47" s="98"/>
      <c r="AQ47" s="119"/>
      <c r="AR47" s="244"/>
      <c r="AS47" s="245"/>
      <c r="AT47" s="245"/>
      <c r="AU47" s="245"/>
      <c r="AV47" s="245"/>
      <c r="AW47" s="245"/>
      <c r="AX47" s="245"/>
      <c r="AY47" s="247">
        <f>AY50</f>
        <v>10701.6</v>
      </c>
      <c r="AZ47" s="245"/>
      <c r="BA47" s="245"/>
      <c r="BB47" s="245"/>
    </row>
    <row r="48" spans="1:54" s="202" customFormat="1" ht="21.75" customHeight="1">
      <c r="A48" s="358"/>
      <c r="B48" s="343"/>
      <c r="C48" s="343"/>
      <c r="D48" s="171" t="s">
        <v>43</v>
      </c>
      <c r="E48" s="245">
        <f>E51</f>
        <v>1322.7</v>
      </c>
      <c r="F48" s="221"/>
      <c r="G48" s="119">
        <f t="shared" si="14"/>
        <v>0</v>
      </c>
      <c r="H48" s="98"/>
      <c r="I48" s="98"/>
      <c r="J48" s="119"/>
      <c r="K48" s="98"/>
      <c r="L48" s="98"/>
      <c r="M48" s="119"/>
      <c r="N48" s="98"/>
      <c r="O48" s="98"/>
      <c r="P48" s="119"/>
      <c r="Q48" s="98"/>
      <c r="R48" s="98"/>
      <c r="S48" s="119"/>
      <c r="T48" s="98"/>
      <c r="U48" s="98"/>
      <c r="V48" s="119"/>
      <c r="W48" s="98"/>
      <c r="X48" s="98"/>
      <c r="Y48" s="119"/>
      <c r="Z48" s="98"/>
      <c r="AA48" s="98"/>
      <c r="AB48" s="119"/>
      <c r="AC48" s="98"/>
      <c r="AD48" s="119"/>
      <c r="AE48" s="119"/>
      <c r="AF48" s="98"/>
      <c r="AG48" s="98"/>
      <c r="AH48" s="119"/>
      <c r="AI48" s="98"/>
      <c r="AJ48" s="119"/>
      <c r="AK48" s="119"/>
      <c r="AL48" s="98"/>
      <c r="AM48" s="98"/>
      <c r="AN48" s="119"/>
      <c r="AO48" s="98"/>
      <c r="AP48" s="98"/>
      <c r="AQ48" s="119"/>
      <c r="AR48" s="244"/>
      <c r="AS48" s="245"/>
      <c r="AT48" s="245"/>
      <c r="AU48" s="245"/>
      <c r="AV48" s="245"/>
      <c r="AW48" s="245"/>
      <c r="AX48" s="245"/>
      <c r="AY48" s="247">
        <f>AY51</f>
        <v>1322.7</v>
      </c>
      <c r="AZ48" s="245"/>
      <c r="BA48" s="245"/>
      <c r="BB48" s="245"/>
    </row>
    <row r="49" spans="1:54" s="202" customFormat="1" ht="18.75" customHeight="1">
      <c r="A49" s="358" t="s">
        <v>267</v>
      </c>
      <c r="B49" s="343" t="s">
        <v>342</v>
      </c>
      <c r="C49" s="343" t="s">
        <v>400</v>
      </c>
      <c r="D49" s="183" t="s">
        <v>41</v>
      </c>
      <c r="E49" s="98">
        <f>E50+E51</f>
        <v>12024.300000000001</v>
      </c>
      <c r="F49" s="221"/>
      <c r="G49" s="119">
        <f t="shared" ref="G49:G51" si="15">F49/E49</f>
        <v>0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244"/>
      <c r="AS49" s="245"/>
      <c r="AT49" s="245"/>
      <c r="AU49" s="245"/>
      <c r="AV49" s="245"/>
      <c r="AW49" s="245"/>
      <c r="AX49" s="245"/>
      <c r="AY49" s="247">
        <f>AY50+AY51</f>
        <v>12024.300000000001</v>
      </c>
      <c r="AZ49" s="245"/>
      <c r="BA49" s="245"/>
      <c r="BB49" s="245"/>
    </row>
    <row r="50" spans="1:54" s="202" customFormat="1" ht="63.15" customHeight="1">
      <c r="A50" s="358"/>
      <c r="B50" s="343"/>
      <c r="C50" s="343"/>
      <c r="D50" s="182" t="s">
        <v>2</v>
      </c>
      <c r="E50" s="248">
        <f>AY50</f>
        <v>10701.6</v>
      </c>
      <c r="F50" s="221"/>
      <c r="G50" s="119">
        <f t="shared" si="15"/>
        <v>0</v>
      </c>
      <c r="H50" s="98"/>
      <c r="I50" s="98"/>
      <c r="J50" s="119"/>
      <c r="K50" s="98"/>
      <c r="L50" s="98"/>
      <c r="M50" s="119"/>
      <c r="N50" s="98"/>
      <c r="O50" s="98"/>
      <c r="P50" s="119"/>
      <c r="Q50" s="98"/>
      <c r="R50" s="98"/>
      <c r="S50" s="119"/>
      <c r="T50" s="98"/>
      <c r="U50" s="98"/>
      <c r="V50" s="119"/>
      <c r="W50" s="98"/>
      <c r="X50" s="98"/>
      <c r="Y50" s="119"/>
      <c r="Z50" s="98"/>
      <c r="AA50" s="98"/>
      <c r="AB50" s="119"/>
      <c r="AC50" s="98"/>
      <c r="AD50" s="119"/>
      <c r="AE50" s="119"/>
      <c r="AF50" s="98"/>
      <c r="AG50" s="98"/>
      <c r="AH50" s="119"/>
      <c r="AI50" s="98"/>
      <c r="AJ50" s="119"/>
      <c r="AK50" s="119"/>
      <c r="AL50" s="98"/>
      <c r="AM50" s="98"/>
      <c r="AN50" s="119"/>
      <c r="AO50" s="98"/>
      <c r="AP50" s="98"/>
      <c r="AQ50" s="119"/>
      <c r="AR50" s="244"/>
      <c r="AS50" s="245"/>
      <c r="AT50" s="245"/>
      <c r="AU50" s="245"/>
      <c r="AV50" s="245"/>
      <c r="AW50" s="245"/>
      <c r="AX50" s="245"/>
      <c r="AY50" s="247">
        <v>10701.6</v>
      </c>
      <c r="AZ50" s="245"/>
      <c r="BA50" s="245"/>
      <c r="BB50" s="245"/>
    </row>
    <row r="51" spans="1:54" s="202" customFormat="1" ht="21.75" customHeight="1">
      <c r="A51" s="358"/>
      <c r="B51" s="343"/>
      <c r="C51" s="343"/>
      <c r="D51" s="171" t="s">
        <v>43</v>
      </c>
      <c r="E51" s="248">
        <f>AY51</f>
        <v>1322.7</v>
      </c>
      <c r="F51" s="221"/>
      <c r="G51" s="119">
        <f t="shared" si="15"/>
        <v>0</v>
      </c>
      <c r="H51" s="98"/>
      <c r="I51" s="98"/>
      <c r="J51" s="119"/>
      <c r="K51" s="98"/>
      <c r="L51" s="98"/>
      <c r="M51" s="119"/>
      <c r="N51" s="98"/>
      <c r="O51" s="98"/>
      <c r="P51" s="119"/>
      <c r="Q51" s="98"/>
      <c r="R51" s="98"/>
      <c r="S51" s="119"/>
      <c r="T51" s="98"/>
      <c r="U51" s="98"/>
      <c r="V51" s="119"/>
      <c r="W51" s="98"/>
      <c r="X51" s="98"/>
      <c r="Y51" s="119"/>
      <c r="Z51" s="98"/>
      <c r="AA51" s="98"/>
      <c r="AB51" s="119"/>
      <c r="AC51" s="98"/>
      <c r="AD51" s="119"/>
      <c r="AE51" s="119"/>
      <c r="AF51" s="98"/>
      <c r="AG51" s="98"/>
      <c r="AH51" s="119"/>
      <c r="AI51" s="98"/>
      <c r="AJ51" s="119"/>
      <c r="AK51" s="119"/>
      <c r="AL51" s="98"/>
      <c r="AM51" s="98"/>
      <c r="AN51" s="119"/>
      <c r="AO51" s="98"/>
      <c r="AP51" s="98"/>
      <c r="AQ51" s="119"/>
      <c r="AR51" s="244"/>
      <c r="AS51" s="245"/>
      <c r="AT51" s="245"/>
      <c r="AU51" s="245"/>
      <c r="AV51" s="245"/>
      <c r="AW51" s="245"/>
      <c r="AX51" s="245"/>
      <c r="AY51" s="247">
        <v>1322.7</v>
      </c>
      <c r="AZ51" s="245"/>
      <c r="BA51" s="245"/>
      <c r="BB51" s="245"/>
    </row>
    <row r="52" spans="1:54" s="202" customFormat="1" ht="18.75" customHeight="1">
      <c r="A52" s="358" t="s">
        <v>373</v>
      </c>
      <c r="B52" s="359"/>
      <c r="C52" s="359"/>
      <c r="D52" s="183" t="s">
        <v>41</v>
      </c>
      <c r="E52" s="98">
        <f>E31+E46</f>
        <v>25196.847999999998</v>
      </c>
      <c r="F52" s="221"/>
      <c r="G52" s="119">
        <f t="shared" si="12"/>
        <v>0</v>
      </c>
      <c r="H52" s="98">
        <f>H31</f>
        <v>0</v>
      </c>
      <c r="I52" s="98"/>
      <c r="J52" s="119"/>
      <c r="K52" s="98">
        <f>K31</f>
        <v>0</v>
      </c>
      <c r="L52" s="98"/>
      <c r="M52" s="98"/>
      <c r="N52" s="98">
        <f>N31</f>
        <v>0</v>
      </c>
      <c r="O52" s="98"/>
      <c r="P52" s="98"/>
      <c r="Q52" s="98">
        <f>Q31</f>
        <v>0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244"/>
      <c r="AS52" s="245"/>
      <c r="AT52" s="245"/>
      <c r="AU52" s="245"/>
      <c r="AV52" s="245"/>
      <c r="AW52" s="245"/>
      <c r="AX52" s="245"/>
      <c r="AY52" s="174">
        <f>AY31+AY46</f>
        <v>25196.847999999998</v>
      </c>
      <c r="AZ52" s="245"/>
      <c r="BA52" s="245"/>
      <c r="BB52" s="245"/>
    </row>
    <row r="53" spans="1:54" s="202" customFormat="1" ht="64.5" customHeight="1">
      <c r="A53" s="358"/>
      <c r="B53" s="359"/>
      <c r="C53" s="359"/>
      <c r="D53" s="182" t="s">
        <v>2</v>
      </c>
      <c r="E53" s="98">
        <f>E32+E47</f>
        <v>19601.599999999999</v>
      </c>
      <c r="F53" s="221"/>
      <c r="G53" s="119">
        <f t="shared" si="12"/>
        <v>0</v>
      </c>
      <c r="H53" s="98">
        <f>H32</f>
        <v>0</v>
      </c>
      <c r="I53" s="98"/>
      <c r="J53" s="119"/>
      <c r="K53" s="98">
        <f>K32</f>
        <v>0</v>
      </c>
      <c r="L53" s="98"/>
      <c r="M53" s="98"/>
      <c r="N53" s="98">
        <f>N32</f>
        <v>0</v>
      </c>
      <c r="O53" s="98"/>
      <c r="P53" s="98"/>
      <c r="Q53" s="98">
        <f>Q32</f>
        <v>0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173"/>
      <c r="AR53" s="244"/>
      <c r="AS53" s="245"/>
      <c r="AT53" s="245"/>
      <c r="AU53" s="245"/>
      <c r="AV53" s="245"/>
      <c r="AW53" s="245"/>
      <c r="AX53" s="245"/>
      <c r="AY53" s="174">
        <f>AY32+AY47</f>
        <v>19601.599999999999</v>
      </c>
      <c r="AZ53" s="245"/>
      <c r="BA53" s="245"/>
      <c r="BB53" s="245"/>
    </row>
    <row r="54" spans="1:54" s="202" customFormat="1" ht="21.75" customHeight="1">
      <c r="A54" s="358"/>
      <c r="B54" s="359"/>
      <c r="C54" s="359"/>
      <c r="D54" s="171" t="s">
        <v>43</v>
      </c>
      <c r="E54" s="98">
        <f>E33+E48</f>
        <v>5595.2479999999996</v>
      </c>
      <c r="F54" s="221"/>
      <c r="G54" s="119">
        <f t="shared" si="12"/>
        <v>0</v>
      </c>
      <c r="H54" s="98">
        <f>H33</f>
        <v>0</v>
      </c>
      <c r="I54" s="98"/>
      <c r="J54" s="119"/>
      <c r="K54" s="98">
        <f>K33</f>
        <v>0</v>
      </c>
      <c r="L54" s="98"/>
      <c r="M54" s="98"/>
      <c r="N54" s="98">
        <f>N33</f>
        <v>0</v>
      </c>
      <c r="O54" s="98"/>
      <c r="P54" s="98"/>
      <c r="Q54" s="98">
        <f>Q33</f>
        <v>0</v>
      </c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173"/>
      <c r="AR54" s="244"/>
      <c r="AS54" s="245"/>
      <c r="AT54" s="245"/>
      <c r="AU54" s="245"/>
      <c r="AV54" s="245"/>
      <c r="AW54" s="245"/>
      <c r="AX54" s="245"/>
      <c r="AY54" s="174">
        <f>AY33+AY48</f>
        <v>5595.2479999999996</v>
      </c>
      <c r="AZ54" s="245"/>
      <c r="BA54" s="245"/>
      <c r="BB54" s="245"/>
    </row>
    <row r="55" spans="1:54" s="202" customFormat="1" ht="32.25" customHeight="1">
      <c r="A55" s="357" t="s">
        <v>315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244"/>
      <c r="AS55" s="245"/>
      <c r="AT55" s="245"/>
      <c r="AU55" s="245"/>
      <c r="AV55" s="245"/>
      <c r="AW55" s="245"/>
      <c r="AX55" s="245"/>
      <c r="AY55" s="247"/>
      <c r="AZ55" s="245"/>
      <c r="BA55" s="245"/>
      <c r="BB55" s="245"/>
    </row>
    <row r="56" spans="1:54" s="202" customFormat="1" ht="18.75" customHeight="1">
      <c r="A56" s="391" t="s">
        <v>316</v>
      </c>
      <c r="B56" s="343" t="s">
        <v>343</v>
      </c>
      <c r="C56" s="343" t="s">
        <v>317</v>
      </c>
      <c r="D56" s="183" t="s">
        <v>41</v>
      </c>
      <c r="E56" s="98">
        <f>E62+E59</f>
        <v>161521.40819000002</v>
      </c>
      <c r="F56" s="221">
        <f>F62+F59</f>
        <v>15711.833500000001</v>
      </c>
      <c r="G56" s="119">
        <f>F56/E56</f>
        <v>9.7274000245948442E-2</v>
      </c>
      <c r="H56" s="98">
        <f>H62</f>
        <v>0</v>
      </c>
      <c r="I56" s="98"/>
      <c r="J56" s="98"/>
      <c r="K56" s="98">
        <f>K62+K59</f>
        <v>1184.6835000000001</v>
      </c>
      <c r="L56" s="98">
        <f>L62+L59</f>
        <v>1184.6835000000001</v>
      </c>
      <c r="M56" s="119">
        <f>M62+M59</f>
        <v>1</v>
      </c>
      <c r="N56" s="98">
        <f>N62</f>
        <v>5872</v>
      </c>
      <c r="O56" s="98">
        <f>SUM(O57:O58)</f>
        <v>5872</v>
      </c>
      <c r="P56" s="98"/>
      <c r="Q56" s="98">
        <f>Q62</f>
        <v>0</v>
      </c>
      <c r="R56" s="98"/>
      <c r="S56" s="98"/>
      <c r="T56" s="98">
        <f>T62</f>
        <v>0</v>
      </c>
      <c r="U56" s="98"/>
      <c r="V56" s="98"/>
      <c r="W56" s="98">
        <f>W62</f>
        <v>0</v>
      </c>
      <c r="X56" s="98"/>
      <c r="Y56" s="98"/>
      <c r="Z56" s="98">
        <f>Z62</f>
        <v>8655.15</v>
      </c>
      <c r="AA56" s="98">
        <f t="shared" ref="AA56:AC56" si="16">AA62</f>
        <v>0</v>
      </c>
      <c r="AB56" s="98">
        <f t="shared" si="16"/>
        <v>0</v>
      </c>
      <c r="AC56" s="98">
        <f t="shared" si="16"/>
        <v>8655.15</v>
      </c>
      <c r="AD56" s="249">
        <f>SUM(AC56/Z56*100)</f>
        <v>100</v>
      </c>
      <c r="AE56" s="119"/>
      <c r="AF56" s="98" t="e">
        <f>#REF!+AF62</f>
        <v>#REF!</v>
      </c>
      <c r="AG56" s="98"/>
      <c r="AH56" s="119"/>
      <c r="AI56" s="98"/>
      <c r="AJ56" s="98"/>
      <c r="AK56" s="98"/>
      <c r="AL56" s="98" t="e">
        <f>#REF!+AL62</f>
        <v>#REF!</v>
      </c>
      <c r="AM56" s="98"/>
      <c r="AN56" s="119"/>
      <c r="AO56" s="98">
        <f>AO62</f>
        <v>0</v>
      </c>
      <c r="AP56" s="98"/>
      <c r="AQ56" s="119"/>
      <c r="AR56" s="244"/>
      <c r="AS56" s="245"/>
      <c r="AT56" s="245"/>
      <c r="AU56" s="245"/>
      <c r="AV56" s="245"/>
      <c r="AW56" s="245"/>
      <c r="AX56" s="245"/>
      <c r="AY56" s="174">
        <f>AY62+AY59</f>
        <v>154464.72469</v>
      </c>
      <c r="AZ56" s="245"/>
      <c r="BA56" s="245"/>
      <c r="BB56" s="245"/>
    </row>
    <row r="57" spans="1:54" s="202" customFormat="1" ht="64.5" customHeight="1">
      <c r="A57" s="392"/>
      <c r="B57" s="343"/>
      <c r="C57" s="343"/>
      <c r="D57" s="182" t="s">
        <v>2</v>
      </c>
      <c r="E57" s="98">
        <f>E63</f>
        <v>104166.22</v>
      </c>
      <c r="F57" s="221">
        <f>F63</f>
        <v>12929.16</v>
      </c>
      <c r="G57" s="119">
        <f>F57/E57</f>
        <v>0.12412046822856776</v>
      </c>
      <c r="H57" s="98">
        <f>H63</f>
        <v>0</v>
      </c>
      <c r="I57" s="98"/>
      <c r="J57" s="119"/>
      <c r="K57" s="98">
        <f>K63</f>
        <v>0</v>
      </c>
      <c r="L57" s="98">
        <f>L63</f>
        <v>0</v>
      </c>
      <c r="M57" s="119">
        <f>M63</f>
        <v>0</v>
      </c>
      <c r="N57" s="98">
        <f>N63</f>
        <v>5226.1000000000004</v>
      </c>
      <c r="O57" s="98">
        <f>SUM(O63)</f>
        <v>5226.08</v>
      </c>
      <c r="P57" s="119"/>
      <c r="Q57" s="98">
        <f>Q63</f>
        <v>0</v>
      </c>
      <c r="R57" s="98"/>
      <c r="S57" s="98"/>
      <c r="T57" s="98">
        <f>T63</f>
        <v>0</v>
      </c>
      <c r="U57" s="98"/>
      <c r="V57" s="119"/>
      <c r="W57" s="98">
        <f>W63</f>
        <v>0</v>
      </c>
      <c r="X57" s="98"/>
      <c r="Y57" s="119"/>
      <c r="Z57" s="98">
        <f>Z63</f>
        <v>7703.08</v>
      </c>
      <c r="AA57" s="98">
        <f t="shared" ref="AA57:AC57" si="17">AA63</f>
        <v>0</v>
      </c>
      <c r="AB57" s="98">
        <f t="shared" si="17"/>
        <v>0</v>
      </c>
      <c r="AC57" s="98">
        <f t="shared" si="17"/>
        <v>7703.08</v>
      </c>
      <c r="AD57" s="249">
        <f>SUM(AC57/Z57*100)</f>
        <v>100</v>
      </c>
      <c r="AE57" s="119"/>
      <c r="AF57" s="98" t="e">
        <f>#REF!+AF63</f>
        <v>#REF!</v>
      </c>
      <c r="AG57" s="250"/>
      <c r="AH57" s="119"/>
      <c r="AI57" s="98"/>
      <c r="AJ57" s="246"/>
      <c r="AK57" s="119"/>
      <c r="AL57" s="98" t="e">
        <f>#REF!+AL63</f>
        <v>#REF!</v>
      </c>
      <c r="AM57" s="98"/>
      <c r="AN57" s="119"/>
      <c r="AO57" s="98">
        <f>AO63</f>
        <v>0</v>
      </c>
      <c r="AP57" s="98"/>
      <c r="AQ57" s="119"/>
      <c r="AR57" s="244"/>
      <c r="AS57" s="245"/>
      <c r="AT57" s="245"/>
      <c r="AU57" s="245"/>
      <c r="AV57" s="245"/>
      <c r="AW57" s="245"/>
      <c r="AX57" s="245"/>
      <c r="AY57" s="174">
        <f>AY63</f>
        <v>98940.12</v>
      </c>
      <c r="AZ57" s="245"/>
      <c r="BA57" s="245"/>
      <c r="BB57" s="245"/>
    </row>
    <row r="58" spans="1:54" s="202" customFormat="1" ht="21.75" customHeight="1">
      <c r="A58" s="393"/>
      <c r="B58" s="343"/>
      <c r="C58" s="343"/>
      <c r="D58" s="171" t="s">
        <v>43</v>
      </c>
      <c r="E58" s="98">
        <f>E64+E61</f>
        <v>57355.188190000001</v>
      </c>
      <c r="F58" s="221">
        <f>F64+F61</f>
        <v>2782.6734999999999</v>
      </c>
      <c r="G58" s="119">
        <f>F58/E58</f>
        <v>4.8516508929965729E-2</v>
      </c>
      <c r="H58" s="98">
        <f>H64</f>
        <v>0</v>
      </c>
      <c r="I58" s="98"/>
      <c r="J58" s="119"/>
      <c r="K58" s="98">
        <f>K64+K61</f>
        <v>1184.6835000000001</v>
      </c>
      <c r="L58" s="98">
        <f>L64+L61</f>
        <v>1184.6835000000001</v>
      </c>
      <c r="M58" s="119">
        <f>M64+M61</f>
        <v>1</v>
      </c>
      <c r="N58" s="98">
        <f>N64</f>
        <v>645.9</v>
      </c>
      <c r="O58" s="98">
        <f>SUM(O64)</f>
        <v>645.91999999999996</v>
      </c>
      <c r="P58" s="119"/>
      <c r="Q58" s="98">
        <f>Q64</f>
        <v>0</v>
      </c>
      <c r="R58" s="98">
        <f>SUM(R61+R64)</f>
        <v>0</v>
      </c>
      <c r="S58" s="98"/>
      <c r="T58" s="98">
        <f>T64</f>
        <v>0</v>
      </c>
      <c r="U58" s="98"/>
      <c r="V58" s="119"/>
      <c r="W58" s="98">
        <f>W64</f>
        <v>0</v>
      </c>
      <c r="X58" s="98"/>
      <c r="Y58" s="119"/>
      <c r="Z58" s="98">
        <f>Z64</f>
        <v>952.07</v>
      </c>
      <c r="AA58" s="98">
        <f t="shared" ref="AA58:AC58" si="18">AA64</f>
        <v>0</v>
      </c>
      <c r="AB58" s="98">
        <f t="shared" si="18"/>
        <v>0</v>
      </c>
      <c r="AC58" s="98">
        <f t="shared" si="18"/>
        <v>952.07</v>
      </c>
      <c r="AD58" s="249">
        <f>SUM(AC58/Z58*100)</f>
        <v>100</v>
      </c>
      <c r="AE58" s="119"/>
      <c r="AF58" s="98" t="e">
        <f>#REF!+AF64</f>
        <v>#REF!</v>
      </c>
      <c r="AG58" s="250"/>
      <c r="AH58" s="119"/>
      <c r="AI58" s="98"/>
      <c r="AJ58" s="246"/>
      <c r="AK58" s="119"/>
      <c r="AL58" s="98" t="e">
        <f>#REF!+AL64</f>
        <v>#REF!</v>
      </c>
      <c r="AM58" s="98"/>
      <c r="AN58" s="119"/>
      <c r="AO58" s="98">
        <f>AO64</f>
        <v>0</v>
      </c>
      <c r="AP58" s="98"/>
      <c r="AQ58" s="119"/>
      <c r="AR58" s="244"/>
      <c r="AS58" s="245"/>
      <c r="AT58" s="245"/>
      <c r="AU58" s="245"/>
      <c r="AV58" s="245"/>
      <c r="AW58" s="245"/>
      <c r="AX58" s="245"/>
      <c r="AY58" s="174">
        <f>AY64+AY61</f>
        <v>55524.60469</v>
      </c>
      <c r="AZ58" s="245"/>
      <c r="BA58" s="245"/>
      <c r="BB58" s="245"/>
    </row>
    <row r="59" spans="1:54" s="202" customFormat="1" ht="18.75" customHeight="1">
      <c r="A59" s="358" t="s">
        <v>385</v>
      </c>
      <c r="B59" s="343" t="s">
        <v>386</v>
      </c>
      <c r="C59" s="343" t="s">
        <v>319</v>
      </c>
      <c r="D59" s="183" t="s">
        <v>41</v>
      </c>
      <c r="E59" s="174">
        <f>E60+E61</f>
        <v>1352.2081900000001</v>
      </c>
      <c r="F59" s="221">
        <f>F61</f>
        <v>1184.6835000000001</v>
      </c>
      <c r="G59" s="119">
        <f>F59/E59</f>
        <v>0.87611028298830229</v>
      </c>
      <c r="H59" s="98"/>
      <c r="I59" s="98"/>
      <c r="J59" s="98"/>
      <c r="K59" s="98">
        <f>K61</f>
        <v>1184.6835000000001</v>
      </c>
      <c r="L59" s="98">
        <f>L61</f>
        <v>1184.6835000000001</v>
      </c>
      <c r="M59" s="119">
        <f>L59/K59</f>
        <v>1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119"/>
      <c r="AC59" s="98"/>
      <c r="AD59" s="98"/>
      <c r="AE59" s="119"/>
      <c r="AF59" s="174"/>
      <c r="AG59" s="98"/>
      <c r="AH59" s="119"/>
      <c r="AI59" s="98"/>
      <c r="AJ59" s="98"/>
      <c r="AK59" s="98"/>
      <c r="AL59" s="98"/>
      <c r="AM59" s="98"/>
      <c r="AN59" s="119"/>
      <c r="AO59" s="174">
        <f>AO60+AO61</f>
        <v>0</v>
      </c>
      <c r="AP59" s="98"/>
      <c r="AQ59" s="119"/>
      <c r="AR59" s="244"/>
      <c r="AS59" s="245"/>
      <c r="AT59" s="245"/>
      <c r="AU59" s="245"/>
      <c r="AV59" s="245"/>
      <c r="AW59" s="245"/>
      <c r="AX59" s="245"/>
      <c r="AY59" s="247">
        <f>AY60+AY61</f>
        <v>167.52468999999999</v>
      </c>
      <c r="AZ59" s="245"/>
      <c r="BA59" s="245"/>
      <c r="BB59" s="245"/>
    </row>
    <row r="60" spans="1:54" s="202" customFormat="1" ht="64.5" customHeight="1">
      <c r="A60" s="358"/>
      <c r="B60" s="343"/>
      <c r="C60" s="343"/>
      <c r="D60" s="182" t="s">
        <v>2</v>
      </c>
      <c r="E60" s="248"/>
      <c r="F60" s="221"/>
      <c r="G60" s="98"/>
      <c r="H60" s="98"/>
      <c r="I60" s="98"/>
      <c r="J60" s="119"/>
      <c r="K60" s="98"/>
      <c r="L60" s="98"/>
      <c r="M60" s="119"/>
      <c r="N60" s="98"/>
      <c r="O60" s="98"/>
      <c r="P60" s="119"/>
      <c r="Q60" s="98"/>
      <c r="R60" s="98"/>
      <c r="S60" s="98"/>
      <c r="T60" s="98"/>
      <c r="U60" s="98"/>
      <c r="V60" s="119"/>
      <c r="W60" s="98"/>
      <c r="X60" s="98"/>
      <c r="Y60" s="119"/>
      <c r="Z60" s="98"/>
      <c r="AA60" s="98"/>
      <c r="AB60" s="119"/>
      <c r="AC60" s="249"/>
      <c r="AD60" s="249"/>
      <c r="AE60" s="119"/>
      <c r="AF60" s="251"/>
      <c r="AG60" s="250"/>
      <c r="AH60" s="119"/>
      <c r="AI60" s="246"/>
      <c r="AJ60" s="246"/>
      <c r="AK60" s="119"/>
      <c r="AL60" s="98"/>
      <c r="AM60" s="98"/>
      <c r="AN60" s="119"/>
      <c r="AO60" s="248"/>
      <c r="AP60" s="98"/>
      <c r="AQ60" s="119"/>
      <c r="AR60" s="244"/>
      <c r="AS60" s="245"/>
      <c r="AT60" s="245"/>
      <c r="AU60" s="245"/>
      <c r="AV60" s="245"/>
      <c r="AW60" s="245"/>
      <c r="AX60" s="245"/>
      <c r="AY60" s="247">
        <v>0</v>
      </c>
      <c r="AZ60" s="245"/>
      <c r="BA60" s="245"/>
      <c r="BB60" s="245"/>
    </row>
    <row r="61" spans="1:54" s="202" customFormat="1" ht="21.75" customHeight="1">
      <c r="A61" s="358"/>
      <c r="B61" s="343"/>
      <c r="C61" s="343"/>
      <c r="D61" s="171" t="s">
        <v>43</v>
      </c>
      <c r="E61" s="248">
        <f>AY61+K61</f>
        <v>1352.2081900000001</v>
      </c>
      <c r="F61" s="221">
        <f>L61</f>
        <v>1184.6835000000001</v>
      </c>
      <c r="G61" s="119">
        <f>F61/E61</f>
        <v>0.87611028298830229</v>
      </c>
      <c r="H61" s="98"/>
      <c r="I61" s="98"/>
      <c r="J61" s="119"/>
      <c r="K61" s="98">
        <v>1184.6835000000001</v>
      </c>
      <c r="L61" s="98">
        <f>K61</f>
        <v>1184.6835000000001</v>
      </c>
      <c r="M61" s="119">
        <f>L61/K61</f>
        <v>1</v>
      </c>
      <c r="N61" s="98"/>
      <c r="O61" s="98"/>
      <c r="P61" s="119"/>
      <c r="Q61" s="98"/>
      <c r="R61" s="98"/>
      <c r="S61" s="98"/>
      <c r="T61" s="98"/>
      <c r="U61" s="98"/>
      <c r="V61" s="119"/>
      <c r="W61" s="98"/>
      <c r="X61" s="98"/>
      <c r="Y61" s="119"/>
      <c r="Z61" s="98"/>
      <c r="AA61" s="98"/>
      <c r="AB61" s="119"/>
      <c r="AC61" s="249"/>
      <c r="AD61" s="249"/>
      <c r="AE61" s="119"/>
      <c r="AF61" s="251"/>
      <c r="AG61" s="250"/>
      <c r="AH61" s="119"/>
      <c r="AI61" s="246"/>
      <c r="AJ61" s="246"/>
      <c r="AK61" s="119"/>
      <c r="AL61" s="98"/>
      <c r="AM61" s="98"/>
      <c r="AN61" s="119"/>
      <c r="AO61" s="248"/>
      <c r="AP61" s="98"/>
      <c r="AQ61" s="119"/>
      <c r="AR61" s="244"/>
      <c r="AS61" s="245"/>
      <c r="AT61" s="245"/>
      <c r="AU61" s="245"/>
      <c r="AV61" s="245"/>
      <c r="AW61" s="245"/>
      <c r="AX61" s="245"/>
      <c r="AY61" s="247">
        <v>167.52468999999999</v>
      </c>
      <c r="AZ61" s="245"/>
      <c r="BA61" s="245"/>
      <c r="BB61" s="245"/>
    </row>
    <row r="62" spans="1:54" s="202" customFormat="1" ht="18.75" customHeight="1">
      <c r="A62" s="358" t="s">
        <v>318</v>
      </c>
      <c r="B62" s="343" t="s">
        <v>344</v>
      </c>
      <c r="C62" s="343" t="s">
        <v>319</v>
      </c>
      <c r="D62" s="298" t="s">
        <v>41</v>
      </c>
      <c r="E62" s="174">
        <f>E63+E64</f>
        <v>160169.20000000001</v>
      </c>
      <c r="F62" s="221">
        <f>SUM(F63:F64)</f>
        <v>14527.15</v>
      </c>
      <c r="G62" s="119">
        <f t="shared" ref="G62:G68" si="19">F62/E62</f>
        <v>9.069877354697406E-2</v>
      </c>
      <c r="H62" s="98"/>
      <c r="I62" s="98"/>
      <c r="J62" s="98"/>
      <c r="K62" s="98"/>
      <c r="L62" s="98"/>
      <c r="M62" s="98"/>
      <c r="N62" s="98">
        <f>SUM(N63:N64)</f>
        <v>5872</v>
      </c>
      <c r="O62" s="98">
        <f>SUM(O63:O64)</f>
        <v>5872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>
        <f>SUM(Z63:Z64)</f>
        <v>8655.15</v>
      </c>
      <c r="AA62" s="98">
        <f t="shared" ref="AA62:AC62" si="20">SUM(AA63:AA64)</f>
        <v>0</v>
      </c>
      <c r="AB62" s="98">
        <f t="shared" si="20"/>
        <v>0</v>
      </c>
      <c r="AC62" s="98">
        <f t="shared" si="20"/>
        <v>8655.15</v>
      </c>
      <c r="AD62" s="249">
        <f>SUM(AC62/Z62*100)</f>
        <v>100</v>
      </c>
      <c r="AE62" s="119"/>
      <c r="AF62" s="174"/>
      <c r="AG62" s="98"/>
      <c r="AH62" s="119"/>
      <c r="AI62" s="98"/>
      <c r="AJ62" s="98"/>
      <c r="AK62" s="98"/>
      <c r="AL62" s="98"/>
      <c r="AM62" s="98"/>
      <c r="AN62" s="119"/>
      <c r="AO62" s="174">
        <f>AO63+AO64</f>
        <v>0</v>
      </c>
      <c r="AP62" s="98"/>
      <c r="AQ62" s="119"/>
      <c r="AR62" s="244"/>
      <c r="AS62" s="245"/>
      <c r="AT62" s="245"/>
      <c r="AU62" s="245"/>
      <c r="AV62" s="245"/>
      <c r="AW62" s="245"/>
      <c r="AX62" s="245"/>
      <c r="AY62" s="247">
        <f>AY63+AY64</f>
        <v>154297.20000000001</v>
      </c>
      <c r="AZ62" s="245"/>
      <c r="BA62" s="245"/>
      <c r="BB62" s="245"/>
    </row>
    <row r="63" spans="1:54" s="202" customFormat="1" ht="64.5" customHeight="1">
      <c r="A63" s="358"/>
      <c r="B63" s="343"/>
      <c r="C63" s="343"/>
      <c r="D63" s="182" t="s">
        <v>2</v>
      </c>
      <c r="E63" s="248">
        <f>AY63+N63</f>
        <v>104166.22</v>
      </c>
      <c r="F63" s="248">
        <f>SUM(O63+AC63+AH63+AM63+AR63+AW63+AZ63)</f>
        <v>12929.16</v>
      </c>
      <c r="G63" s="119">
        <f t="shared" si="19"/>
        <v>0.12412046822856776</v>
      </c>
      <c r="H63" s="98"/>
      <c r="I63" s="98"/>
      <c r="J63" s="119"/>
      <c r="K63" s="98"/>
      <c r="L63" s="98"/>
      <c r="M63" s="119"/>
      <c r="N63" s="98">
        <v>5226.1000000000004</v>
      </c>
      <c r="O63" s="98">
        <v>5226.08</v>
      </c>
      <c r="P63" s="119"/>
      <c r="Q63" s="98"/>
      <c r="R63" s="98"/>
      <c r="S63" s="98"/>
      <c r="T63" s="98"/>
      <c r="U63" s="98"/>
      <c r="V63" s="119"/>
      <c r="W63" s="98"/>
      <c r="X63" s="98"/>
      <c r="Y63" s="119"/>
      <c r="Z63" s="98">
        <v>7703.08</v>
      </c>
      <c r="AA63" s="98"/>
      <c r="AB63" s="119"/>
      <c r="AC63" s="249">
        <v>7703.08</v>
      </c>
      <c r="AD63" s="249">
        <f t="shared" ref="AD63:AD70" si="21">SUM(AC63/Z63*100)</f>
        <v>100</v>
      </c>
      <c r="AE63" s="119"/>
      <c r="AF63" s="251"/>
      <c r="AG63" s="250"/>
      <c r="AH63" s="119"/>
      <c r="AI63" s="246"/>
      <c r="AJ63" s="246"/>
      <c r="AK63" s="119"/>
      <c r="AL63" s="98"/>
      <c r="AM63" s="98"/>
      <c r="AN63" s="119"/>
      <c r="AO63" s="248"/>
      <c r="AP63" s="98"/>
      <c r="AQ63" s="119"/>
      <c r="AR63" s="244"/>
      <c r="AS63" s="245"/>
      <c r="AT63" s="245"/>
      <c r="AU63" s="245"/>
      <c r="AV63" s="245"/>
      <c r="AW63" s="245"/>
      <c r="AX63" s="245"/>
      <c r="AY63" s="247">
        <v>98940.12</v>
      </c>
      <c r="AZ63" s="245"/>
      <c r="BA63" s="245"/>
      <c r="BB63" s="245"/>
    </row>
    <row r="64" spans="1:54" s="202" customFormat="1" ht="21.75" customHeight="1">
      <c r="A64" s="358"/>
      <c r="B64" s="343"/>
      <c r="C64" s="343"/>
      <c r="D64" s="171" t="s">
        <v>43</v>
      </c>
      <c r="E64" s="248">
        <f>AY64+N64</f>
        <v>56002.98</v>
      </c>
      <c r="F64" s="248">
        <f>SUM(O64+AC64+AH64+AM64+AR64+AW64+AZ64)</f>
        <v>1597.99</v>
      </c>
      <c r="G64" s="119">
        <f t="shared" si="19"/>
        <v>2.8534017296936696E-2</v>
      </c>
      <c r="H64" s="98"/>
      <c r="I64" s="98"/>
      <c r="J64" s="119"/>
      <c r="K64" s="98"/>
      <c r="L64" s="98"/>
      <c r="M64" s="119"/>
      <c r="N64" s="98">
        <v>645.9</v>
      </c>
      <c r="O64" s="98">
        <v>645.91999999999996</v>
      </c>
      <c r="P64" s="119"/>
      <c r="Q64" s="98"/>
      <c r="R64" s="98"/>
      <c r="S64" s="98"/>
      <c r="T64" s="98"/>
      <c r="U64" s="98"/>
      <c r="V64" s="119"/>
      <c r="W64" s="98"/>
      <c r="X64" s="98"/>
      <c r="Y64" s="119"/>
      <c r="Z64" s="98">
        <v>952.07</v>
      </c>
      <c r="AA64" s="98"/>
      <c r="AB64" s="119"/>
      <c r="AC64" s="249">
        <v>952.07</v>
      </c>
      <c r="AD64" s="249">
        <f t="shared" si="21"/>
        <v>100</v>
      </c>
      <c r="AE64" s="119"/>
      <c r="AF64" s="251"/>
      <c r="AG64" s="250"/>
      <c r="AH64" s="119"/>
      <c r="AI64" s="246"/>
      <c r="AJ64" s="246"/>
      <c r="AK64" s="119"/>
      <c r="AL64" s="98"/>
      <c r="AM64" s="98"/>
      <c r="AN64" s="119"/>
      <c r="AO64" s="248"/>
      <c r="AP64" s="98"/>
      <c r="AQ64" s="119"/>
      <c r="AR64" s="244"/>
      <c r="AS64" s="245"/>
      <c r="AT64" s="245"/>
      <c r="AU64" s="245"/>
      <c r="AV64" s="245"/>
      <c r="AW64" s="245"/>
      <c r="AX64" s="245"/>
      <c r="AY64" s="247">
        <v>55357.08</v>
      </c>
      <c r="AZ64" s="245"/>
      <c r="BA64" s="245"/>
      <c r="BB64" s="245"/>
    </row>
    <row r="65" spans="1:54" s="202" customFormat="1" ht="18.75" customHeight="1">
      <c r="A65" s="358" t="s">
        <v>7</v>
      </c>
      <c r="B65" s="343" t="s">
        <v>345</v>
      </c>
      <c r="C65" s="343" t="s">
        <v>320</v>
      </c>
      <c r="D65" s="183" t="s">
        <v>41</v>
      </c>
      <c r="E65" s="174">
        <f>E66</f>
        <v>8697.32</v>
      </c>
      <c r="F65" s="221">
        <f>SUM(AC65)</f>
        <v>1739.463</v>
      </c>
      <c r="G65" s="119">
        <f t="shared" si="19"/>
        <v>0.19999988502205276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>
        <f>SUM(Z67)</f>
        <v>1739.463</v>
      </c>
      <c r="AA65" s="98">
        <f t="shared" ref="AA65:AC65" si="22">SUM(AA67)</f>
        <v>0</v>
      </c>
      <c r="AB65" s="98">
        <f t="shared" si="22"/>
        <v>0</v>
      </c>
      <c r="AC65" s="98">
        <f t="shared" si="22"/>
        <v>1739.463</v>
      </c>
      <c r="AD65" s="249">
        <f t="shared" si="21"/>
        <v>100</v>
      </c>
      <c r="AE65" s="119"/>
      <c r="AF65" s="174"/>
      <c r="AG65" s="98"/>
      <c r="AH65" s="119"/>
      <c r="AI65" s="98"/>
      <c r="AJ65" s="98"/>
      <c r="AK65" s="98"/>
      <c r="AL65" s="98"/>
      <c r="AM65" s="98"/>
      <c r="AN65" s="119"/>
      <c r="AO65" s="174">
        <f>AO66</f>
        <v>0</v>
      </c>
      <c r="AP65" s="98"/>
      <c r="AQ65" s="119"/>
      <c r="AR65" s="244"/>
      <c r="AS65" s="245"/>
      <c r="AT65" s="245"/>
      <c r="AU65" s="245"/>
      <c r="AV65" s="245"/>
      <c r="AW65" s="245"/>
      <c r="AX65" s="245"/>
      <c r="AY65" s="247">
        <f>AY67</f>
        <v>6957.857</v>
      </c>
      <c r="AZ65" s="245"/>
      <c r="BA65" s="245"/>
      <c r="BB65" s="245"/>
    </row>
    <row r="66" spans="1:54" s="202" customFormat="1" ht="64.5" customHeight="1">
      <c r="A66" s="358"/>
      <c r="B66" s="343"/>
      <c r="C66" s="343"/>
      <c r="D66" s="182" t="s">
        <v>2</v>
      </c>
      <c r="E66" s="174">
        <f>E68</f>
        <v>8697.32</v>
      </c>
      <c r="F66" s="221">
        <f>SUM(AC66)</f>
        <v>1739.463</v>
      </c>
      <c r="G66" s="119">
        <f t="shared" si="19"/>
        <v>0.19999988502205276</v>
      </c>
      <c r="H66" s="98"/>
      <c r="I66" s="98"/>
      <c r="J66" s="119"/>
      <c r="K66" s="98"/>
      <c r="L66" s="98"/>
      <c r="M66" s="119"/>
      <c r="N66" s="98"/>
      <c r="O66" s="98"/>
      <c r="P66" s="119"/>
      <c r="Q66" s="98"/>
      <c r="R66" s="98"/>
      <c r="S66" s="98"/>
      <c r="T66" s="98"/>
      <c r="U66" s="98"/>
      <c r="V66" s="119"/>
      <c r="W66" s="98"/>
      <c r="X66" s="98"/>
      <c r="Y66" s="119"/>
      <c r="Z66" s="98">
        <f>SUM(Z68)</f>
        <v>1739.463</v>
      </c>
      <c r="AA66" s="98"/>
      <c r="AB66" s="119"/>
      <c r="AC66" s="249">
        <f>SUM(AC68)</f>
        <v>1739.463</v>
      </c>
      <c r="AD66" s="249">
        <f t="shared" si="21"/>
        <v>100</v>
      </c>
      <c r="AE66" s="119"/>
      <c r="AF66" s="251"/>
      <c r="AG66" s="250"/>
      <c r="AH66" s="119"/>
      <c r="AI66" s="246"/>
      <c r="AJ66" s="246"/>
      <c r="AK66" s="119"/>
      <c r="AL66" s="98"/>
      <c r="AM66" s="98"/>
      <c r="AN66" s="119"/>
      <c r="AO66" s="174">
        <f>AO68</f>
        <v>0</v>
      </c>
      <c r="AP66" s="98"/>
      <c r="AQ66" s="119"/>
      <c r="AR66" s="244"/>
      <c r="AS66" s="245"/>
      <c r="AT66" s="245"/>
      <c r="AU66" s="245"/>
      <c r="AV66" s="245"/>
      <c r="AW66" s="245"/>
      <c r="AX66" s="245"/>
      <c r="AY66" s="247">
        <f>AY68</f>
        <v>6957.857</v>
      </c>
      <c r="AZ66" s="245"/>
      <c r="BA66" s="245"/>
      <c r="BB66" s="245"/>
    </row>
    <row r="67" spans="1:54" s="202" customFormat="1" ht="18.75" customHeight="1">
      <c r="A67" s="358" t="s">
        <v>321</v>
      </c>
      <c r="B67" s="343" t="s">
        <v>322</v>
      </c>
      <c r="C67" s="343" t="s">
        <v>320</v>
      </c>
      <c r="D67" s="183" t="s">
        <v>41</v>
      </c>
      <c r="E67" s="174">
        <f>E68</f>
        <v>8697.32</v>
      </c>
      <c r="F67" s="248">
        <f>SUM(AC67+AZ67)</f>
        <v>1739.463</v>
      </c>
      <c r="G67" s="119">
        <f t="shared" si="19"/>
        <v>0.19999988502205276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>
        <f>SUM(Z68)</f>
        <v>1739.463</v>
      </c>
      <c r="AA67" s="98">
        <f t="shared" ref="AA67:AC67" si="23">SUM(AA68)</f>
        <v>0</v>
      </c>
      <c r="AB67" s="98">
        <f t="shared" si="23"/>
        <v>0</v>
      </c>
      <c r="AC67" s="98">
        <f t="shared" si="23"/>
        <v>1739.463</v>
      </c>
      <c r="AD67" s="249">
        <f t="shared" si="21"/>
        <v>100</v>
      </c>
      <c r="AE67" s="119"/>
      <c r="AF67" s="174"/>
      <c r="AG67" s="98"/>
      <c r="AH67" s="119"/>
      <c r="AI67" s="98"/>
      <c r="AJ67" s="98"/>
      <c r="AK67" s="98"/>
      <c r="AL67" s="98"/>
      <c r="AM67" s="98"/>
      <c r="AN67" s="119"/>
      <c r="AO67" s="174">
        <f>AO68</f>
        <v>0</v>
      </c>
      <c r="AP67" s="98"/>
      <c r="AQ67" s="119"/>
      <c r="AR67" s="244"/>
      <c r="AS67" s="245"/>
      <c r="AT67" s="245"/>
      <c r="AU67" s="245"/>
      <c r="AV67" s="245"/>
      <c r="AW67" s="245"/>
      <c r="AX67" s="245"/>
      <c r="AY67" s="247">
        <f>AY68</f>
        <v>6957.857</v>
      </c>
      <c r="AZ67" s="245"/>
      <c r="BA67" s="245"/>
      <c r="BB67" s="245"/>
    </row>
    <row r="68" spans="1:54" s="202" customFormat="1" ht="64.5" customHeight="1">
      <c r="A68" s="358"/>
      <c r="B68" s="343"/>
      <c r="C68" s="343"/>
      <c r="D68" s="182" t="s">
        <v>2</v>
      </c>
      <c r="E68" s="248">
        <f>AY68+Z68</f>
        <v>8697.32</v>
      </c>
      <c r="F68" s="248">
        <f>SUM(AC68+AZ68)</f>
        <v>1739.463</v>
      </c>
      <c r="G68" s="119">
        <f t="shared" si="19"/>
        <v>0.19999988502205276</v>
      </c>
      <c r="H68" s="98"/>
      <c r="I68" s="98"/>
      <c r="J68" s="119"/>
      <c r="K68" s="98"/>
      <c r="L68" s="98"/>
      <c r="M68" s="119"/>
      <c r="N68" s="98"/>
      <c r="O68" s="98"/>
      <c r="P68" s="119"/>
      <c r="Q68" s="98"/>
      <c r="R68" s="98"/>
      <c r="S68" s="98"/>
      <c r="T68" s="98"/>
      <c r="U68" s="98"/>
      <c r="V68" s="119"/>
      <c r="W68" s="98"/>
      <c r="X68" s="98"/>
      <c r="Y68" s="119"/>
      <c r="Z68" s="98">
        <v>1739.463</v>
      </c>
      <c r="AA68" s="98"/>
      <c r="AB68" s="119"/>
      <c r="AC68" s="249">
        <v>1739.463</v>
      </c>
      <c r="AD68" s="249">
        <f t="shared" si="21"/>
        <v>100</v>
      </c>
      <c r="AE68" s="119"/>
      <c r="AF68" s="251"/>
      <c r="AG68" s="250"/>
      <c r="AH68" s="119"/>
      <c r="AI68" s="246"/>
      <c r="AJ68" s="246"/>
      <c r="AK68" s="119"/>
      <c r="AL68" s="98"/>
      <c r="AM68" s="98"/>
      <c r="AN68" s="119"/>
      <c r="AO68" s="248">
        <v>0</v>
      </c>
      <c r="AP68" s="98"/>
      <c r="AQ68" s="119"/>
      <c r="AR68" s="244"/>
      <c r="AS68" s="245"/>
      <c r="AT68" s="245"/>
      <c r="AU68" s="245"/>
      <c r="AV68" s="245"/>
      <c r="AW68" s="245"/>
      <c r="AX68" s="245"/>
      <c r="AY68" s="247">
        <v>6957.857</v>
      </c>
      <c r="AZ68" s="245"/>
      <c r="BA68" s="245"/>
      <c r="BB68" s="245"/>
    </row>
    <row r="69" spans="1:54" s="202" customFormat="1" ht="18.75" customHeight="1">
      <c r="A69" s="358" t="s">
        <v>8</v>
      </c>
      <c r="B69" s="343" t="s">
        <v>323</v>
      </c>
      <c r="C69" s="343" t="s">
        <v>324</v>
      </c>
      <c r="D69" s="183" t="s">
        <v>41</v>
      </c>
      <c r="E69" s="174">
        <f>E72</f>
        <v>62850.32757999999</v>
      </c>
      <c r="F69" s="221">
        <f>SUM(F70:F71)</f>
        <v>32869.188500000004</v>
      </c>
      <c r="G69" s="119">
        <f>F69/E69</f>
        <v>0.52297561151390914</v>
      </c>
      <c r="H69" s="98"/>
      <c r="I69" s="98"/>
      <c r="J69" s="98"/>
      <c r="K69" s="98">
        <f>K71</f>
        <v>1447.4024999999999</v>
      </c>
      <c r="L69" s="98">
        <f>L71</f>
        <v>1447.4024999999999</v>
      </c>
      <c r="M69" s="119">
        <f>L69/K69</f>
        <v>1</v>
      </c>
      <c r="N69" s="98"/>
      <c r="O69" s="98">
        <f>SUM(O70:O71)</f>
        <v>6242.8070000000007</v>
      </c>
      <c r="P69" s="98"/>
      <c r="Q69" s="174">
        <f t="shared" ref="Q69:R71" si="24">Q72</f>
        <v>31703.5975</v>
      </c>
      <c r="R69" s="174">
        <f t="shared" si="24"/>
        <v>9916.9180000000015</v>
      </c>
      <c r="S69" s="98"/>
      <c r="T69" s="98"/>
      <c r="U69" s="98"/>
      <c r="V69" s="98"/>
      <c r="W69" s="174">
        <f>W72</f>
        <v>734.43899999999996</v>
      </c>
      <c r="X69" s="174">
        <f>X72</f>
        <v>734.43899999999996</v>
      </c>
      <c r="Y69" s="98"/>
      <c r="Z69" s="174">
        <f>Z72</f>
        <v>1882.27</v>
      </c>
      <c r="AA69" s="98"/>
      <c r="AB69" s="119"/>
      <c r="AC69" s="174">
        <f>AC72</f>
        <v>1882.27</v>
      </c>
      <c r="AD69" s="249">
        <f t="shared" si="21"/>
        <v>100</v>
      </c>
      <c r="AE69" s="119"/>
      <c r="AF69" s="174">
        <f>AF72</f>
        <v>36083.4</v>
      </c>
      <c r="AG69" s="98"/>
      <c r="AH69" s="119"/>
      <c r="AI69" s="174">
        <f t="shared" ref="AI69:AJ71" si="25">AI72</f>
        <v>0</v>
      </c>
      <c r="AJ69" s="174">
        <f t="shared" si="25"/>
        <v>18582.391</v>
      </c>
      <c r="AK69" s="98"/>
      <c r="AL69" s="174">
        <f>AL72</f>
        <v>7216.7</v>
      </c>
      <c r="AM69" s="98"/>
      <c r="AN69" s="119"/>
      <c r="AO69" s="174">
        <f>AO72</f>
        <v>0</v>
      </c>
      <c r="AP69" s="98"/>
      <c r="AQ69" s="119"/>
      <c r="AR69" s="244"/>
      <c r="AS69" s="245"/>
      <c r="AT69" s="245"/>
      <c r="AU69" s="245"/>
      <c r="AV69" s="245"/>
      <c r="AW69" s="245"/>
      <c r="AX69" s="245"/>
      <c r="AY69" s="247">
        <f>AY72</f>
        <v>8500.2275800000007</v>
      </c>
      <c r="AZ69" s="245"/>
      <c r="BA69" s="245"/>
      <c r="BB69" s="245"/>
    </row>
    <row r="70" spans="1:54" s="202" customFormat="1" ht="64.5" customHeight="1">
      <c r="A70" s="358"/>
      <c r="B70" s="343"/>
      <c r="C70" s="343"/>
      <c r="D70" s="182" t="s">
        <v>2</v>
      </c>
      <c r="E70" s="174">
        <f>E73</f>
        <v>40762.549999999996</v>
      </c>
      <c r="F70" s="221">
        <f>SUM(F73)</f>
        <v>24571.63</v>
      </c>
      <c r="G70" s="119"/>
      <c r="H70" s="98"/>
      <c r="I70" s="98"/>
      <c r="J70" s="119"/>
      <c r="K70" s="98"/>
      <c r="L70" s="98"/>
      <c r="M70" s="119"/>
      <c r="N70" s="98"/>
      <c r="O70" s="98">
        <f>SUM(O73)</f>
        <v>4342.2070000000003</v>
      </c>
      <c r="P70" s="119"/>
      <c r="Q70" s="174">
        <f t="shared" si="24"/>
        <v>24863.25</v>
      </c>
      <c r="R70" s="174">
        <f t="shared" si="24"/>
        <v>5701.8010000000004</v>
      </c>
      <c r="S70" s="98"/>
      <c r="T70" s="98"/>
      <c r="U70" s="98"/>
      <c r="V70" s="119"/>
      <c r="W70" s="174">
        <f>W73</f>
        <v>0</v>
      </c>
      <c r="X70" s="98"/>
      <c r="Y70" s="119"/>
      <c r="Z70" s="174">
        <f>Z73</f>
        <v>1882.27</v>
      </c>
      <c r="AA70" s="98"/>
      <c r="AB70" s="119"/>
      <c r="AC70" s="174">
        <f>AC73</f>
        <v>1882.27</v>
      </c>
      <c r="AD70" s="249">
        <f t="shared" si="21"/>
        <v>100</v>
      </c>
      <c r="AE70" s="119"/>
      <c r="AF70" s="174">
        <f>AF73</f>
        <v>27062.5</v>
      </c>
      <c r="AG70" s="250"/>
      <c r="AH70" s="119"/>
      <c r="AI70" s="174">
        <f t="shared" si="25"/>
        <v>0</v>
      </c>
      <c r="AJ70" s="174">
        <f t="shared" si="25"/>
        <v>14017.03</v>
      </c>
      <c r="AK70" s="119"/>
      <c r="AL70" s="174">
        <f>AL73</f>
        <v>5412.5</v>
      </c>
      <c r="AM70" s="98"/>
      <c r="AN70" s="119"/>
      <c r="AO70" s="174">
        <f>AO73</f>
        <v>0</v>
      </c>
      <c r="AP70" s="98"/>
      <c r="AQ70" s="119"/>
      <c r="AR70" s="244"/>
      <c r="AS70" s="245"/>
      <c r="AT70" s="245"/>
      <c r="AU70" s="245"/>
      <c r="AV70" s="245"/>
      <c r="AW70" s="245"/>
      <c r="AX70" s="245"/>
      <c r="AY70" s="247"/>
      <c r="AZ70" s="245"/>
      <c r="BA70" s="245"/>
      <c r="BB70" s="245"/>
    </row>
    <row r="71" spans="1:54" s="202" customFormat="1" ht="24" customHeight="1">
      <c r="A71" s="358"/>
      <c r="B71" s="343"/>
      <c r="C71" s="343"/>
      <c r="D71" s="171" t="s">
        <v>43</v>
      </c>
      <c r="E71" s="174">
        <f>E74</f>
        <v>22087.777579999998</v>
      </c>
      <c r="F71" s="221">
        <f>F74</f>
        <v>8297.558500000001</v>
      </c>
      <c r="G71" s="119">
        <f t="shared" ref="G71:G72" si="26">F71/E71</f>
        <v>0.3756628963664167</v>
      </c>
      <c r="H71" s="98"/>
      <c r="I71" s="98"/>
      <c r="J71" s="119"/>
      <c r="K71" s="98">
        <v>1447.4024999999999</v>
      </c>
      <c r="L71" s="98">
        <v>1447.4024999999999</v>
      </c>
      <c r="M71" s="119">
        <f>L71/K71</f>
        <v>1</v>
      </c>
      <c r="N71" s="98"/>
      <c r="O71" s="98">
        <f>SUM(O74)</f>
        <v>1900.6</v>
      </c>
      <c r="P71" s="119"/>
      <c r="Q71" s="174">
        <f t="shared" si="24"/>
        <v>6840.3474999999999</v>
      </c>
      <c r="R71" s="174">
        <f t="shared" si="24"/>
        <v>4215.1170000000002</v>
      </c>
      <c r="S71" s="98"/>
      <c r="T71" s="98"/>
      <c r="U71" s="98"/>
      <c r="V71" s="119"/>
      <c r="W71" s="174">
        <f>W74</f>
        <v>734.43899999999996</v>
      </c>
      <c r="X71" s="174">
        <f>X74</f>
        <v>734.43899999999996</v>
      </c>
      <c r="Y71" s="119"/>
      <c r="Z71" s="174">
        <f>Z74</f>
        <v>0</v>
      </c>
      <c r="AA71" s="98"/>
      <c r="AB71" s="119"/>
      <c r="AC71" s="174">
        <f>AC74</f>
        <v>0</v>
      </c>
      <c r="AD71" s="249"/>
      <c r="AE71" s="119"/>
      <c r="AF71" s="174">
        <f>AF74</f>
        <v>9020.9</v>
      </c>
      <c r="AG71" s="250"/>
      <c r="AH71" s="119"/>
      <c r="AI71" s="174">
        <f t="shared" si="25"/>
        <v>0</v>
      </c>
      <c r="AJ71" s="174">
        <f t="shared" si="25"/>
        <v>4565.3609999999999</v>
      </c>
      <c r="AK71" s="119"/>
      <c r="AL71" s="174">
        <f>AL74</f>
        <v>1804.2</v>
      </c>
      <c r="AM71" s="98"/>
      <c r="AN71" s="119"/>
      <c r="AO71" s="174">
        <f>AO74</f>
        <v>0</v>
      </c>
      <c r="AP71" s="98"/>
      <c r="AQ71" s="119"/>
      <c r="AR71" s="244"/>
      <c r="AS71" s="245"/>
      <c r="AT71" s="245"/>
      <c r="AU71" s="245"/>
      <c r="AV71" s="245"/>
      <c r="AW71" s="245"/>
      <c r="AX71" s="245"/>
      <c r="AY71" s="247">
        <f>AY74</f>
        <v>8500.2275800000007</v>
      </c>
      <c r="AZ71" s="245"/>
      <c r="BA71" s="245"/>
      <c r="BB71" s="245"/>
    </row>
    <row r="72" spans="1:54" s="202" customFormat="1" ht="18.75" customHeight="1">
      <c r="A72" s="358" t="s">
        <v>325</v>
      </c>
      <c r="B72" s="343" t="s">
        <v>326</v>
      </c>
      <c r="C72" s="343" t="s">
        <v>324</v>
      </c>
      <c r="D72" s="183" t="s">
        <v>41</v>
      </c>
      <c r="E72" s="221">
        <f>Q72+AJ72+AY72+K72+W72+Z72</f>
        <v>62850.32757999999</v>
      </c>
      <c r="F72" s="221">
        <f>SUM(F73:F74)</f>
        <v>32869.188500000004</v>
      </c>
      <c r="G72" s="119">
        <f t="shared" si="26"/>
        <v>0.52297561151390914</v>
      </c>
      <c r="H72" s="98"/>
      <c r="I72" s="98"/>
      <c r="J72" s="98"/>
      <c r="K72" s="98">
        <f>K74</f>
        <v>1447.4024999999999</v>
      </c>
      <c r="L72" s="98">
        <f>L74</f>
        <v>1447.4024999999999</v>
      </c>
      <c r="M72" s="119">
        <f>L72/K72</f>
        <v>1</v>
      </c>
      <c r="N72" s="98"/>
      <c r="O72" s="98">
        <f>SUM(O73:O74)</f>
        <v>6242.8070000000007</v>
      </c>
      <c r="P72" s="98"/>
      <c r="Q72" s="98">
        <f>Q73+Q74</f>
        <v>31703.5975</v>
      </c>
      <c r="R72" s="98">
        <f>R73+R74</f>
        <v>9916.9180000000015</v>
      </c>
      <c r="S72" s="98"/>
      <c r="T72" s="98"/>
      <c r="U72" s="98">
        <f>SUM(U73)</f>
        <v>12645.352000000001</v>
      </c>
      <c r="V72" s="98"/>
      <c r="W72" s="300">
        <f>W73+W74</f>
        <v>734.43899999999996</v>
      </c>
      <c r="X72" s="300">
        <f>SUM(X73:X74)</f>
        <v>734.43899999999996</v>
      </c>
      <c r="Y72" s="252"/>
      <c r="Z72" s="300">
        <f>Z73+Z74</f>
        <v>1882.27</v>
      </c>
      <c r="AA72" s="300"/>
      <c r="AB72" s="300"/>
      <c r="AC72" s="300">
        <f>AC73+AC74</f>
        <v>1882.27</v>
      </c>
      <c r="AD72" s="98"/>
      <c r="AE72" s="119"/>
      <c r="AF72" s="174">
        <f>AF73+AF74</f>
        <v>36083.4</v>
      </c>
      <c r="AG72" s="98"/>
      <c r="AH72" s="119"/>
      <c r="AI72" s="252">
        <f>AI73+AI74</f>
        <v>0</v>
      </c>
      <c r="AJ72" s="98">
        <f>AJ73+AJ74</f>
        <v>18582.391</v>
      </c>
      <c r="AK72" s="98"/>
      <c r="AL72" s="252">
        <f>AL73+AL74</f>
        <v>7216.7</v>
      </c>
      <c r="AM72" s="98"/>
      <c r="AN72" s="119"/>
      <c r="AO72" s="174"/>
      <c r="AP72" s="98"/>
      <c r="AQ72" s="119"/>
      <c r="AR72" s="244"/>
      <c r="AS72" s="245"/>
      <c r="AT72" s="245"/>
      <c r="AU72" s="245"/>
      <c r="AV72" s="245"/>
      <c r="AW72" s="245"/>
      <c r="AX72" s="245"/>
      <c r="AY72" s="247">
        <f>AY74</f>
        <v>8500.2275800000007</v>
      </c>
      <c r="AZ72" s="245"/>
      <c r="BA72" s="245"/>
      <c r="BB72" s="245"/>
    </row>
    <row r="73" spans="1:54" s="202" customFormat="1" ht="64.5" customHeight="1">
      <c r="A73" s="358"/>
      <c r="B73" s="343"/>
      <c r="C73" s="343"/>
      <c r="D73" s="182" t="s">
        <v>2</v>
      </c>
      <c r="E73" s="174">
        <f>Q73+AJ73+Z73</f>
        <v>40762.549999999996</v>
      </c>
      <c r="F73" s="221">
        <f>SUM(O73+R73+U73+AC73+AH73+AM73+AR73+AW73+AZ73)</f>
        <v>24571.63</v>
      </c>
      <c r="G73" s="119"/>
      <c r="H73" s="98"/>
      <c r="I73" s="98"/>
      <c r="J73" s="119"/>
      <c r="K73" s="98"/>
      <c r="L73" s="98"/>
      <c r="M73" s="119"/>
      <c r="N73" s="98"/>
      <c r="O73" s="98">
        <v>4342.2070000000003</v>
      </c>
      <c r="P73" s="119"/>
      <c r="Q73" s="98">
        <v>24863.25</v>
      </c>
      <c r="R73" s="98">
        <v>5701.8010000000004</v>
      </c>
      <c r="S73" s="98"/>
      <c r="T73" s="98"/>
      <c r="U73" s="98">
        <v>12645.352000000001</v>
      </c>
      <c r="V73" s="119"/>
      <c r="W73" s="98"/>
      <c r="X73" s="98"/>
      <c r="Y73" s="119"/>
      <c r="Z73" s="98">
        <v>1882.27</v>
      </c>
      <c r="AA73" s="98"/>
      <c r="AB73" s="119"/>
      <c r="AC73" s="98">
        <v>1882.27</v>
      </c>
      <c r="AD73" s="249"/>
      <c r="AE73" s="119"/>
      <c r="AF73" s="251">
        <v>27062.5</v>
      </c>
      <c r="AG73" s="250"/>
      <c r="AH73" s="119"/>
      <c r="AI73" s="98"/>
      <c r="AJ73" s="246">
        <v>14017.03</v>
      </c>
      <c r="AK73" s="119"/>
      <c r="AL73" s="98">
        <v>5412.5</v>
      </c>
      <c r="AM73" s="98"/>
      <c r="AN73" s="119"/>
      <c r="AO73" s="248"/>
      <c r="AP73" s="98"/>
      <c r="AQ73" s="119"/>
      <c r="AR73" s="244"/>
      <c r="AS73" s="245"/>
      <c r="AT73" s="245"/>
      <c r="AU73" s="245"/>
      <c r="AV73" s="245"/>
      <c r="AW73" s="245"/>
      <c r="AX73" s="245"/>
      <c r="AY73" s="247"/>
      <c r="AZ73" s="245"/>
      <c r="BA73" s="245"/>
      <c r="BB73" s="245"/>
    </row>
    <row r="74" spans="1:54" s="202" customFormat="1" ht="21.75" customHeight="1">
      <c r="A74" s="358"/>
      <c r="B74" s="343"/>
      <c r="C74" s="343"/>
      <c r="D74" s="171" t="s">
        <v>43</v>
      </c>
      <c r="E74" s="221">
        <f>Q74+AJ74+AY74+K74+W74</f>
        <v>22087.777579999998</v>
      </c>
      <c r="F74" s="221">
        <f>SUM(O74+R74+L74+X74)</f>
        <v>8297.558500000001</v>
      </c>
      <c r="G74" s="119">
        <f>F74/E74</f>
        <v>0.3756628963664167</v>
      </c>
      <c r="H74" s="98"/>
      <c r="I74" s="98"/>
      <c r="J74" s="119"/>
      <c r="K74" s="98">
        <v>1447.4024999999999</v>
      </c>
      <c r="L74" s="98">
        <v>1447.4024999999999</v>
      </c>
      <c r="M74" s="119">
        <f>L74/K74</f>
        <v>1</v>
      </c>
      <c r="N74" s="98"/>
      <c r="O74" s="98">
        <v>1900.6</v>
      </c>
      <c r="P74" s="119"/>
      <c r="Q74" s="98">
        <f>8287.75-1447.4025</f>
        <v>6840.3474999999999</v>
      </c>
      <c r="R74" s="98">
        <v>4215.1170000000002</v>
      </c>
      <c r="S74" s="98"/>
      <c r="T74" s="98"/>
      <c r="U74" s="98"/>
      <c r="V74" s="119"/>
      <c r="W74" s="98">
        <v>734.43899999999996</v>
      </c>
      <c r="X74" s="98">
        <v>734.43899999999996</v>
      </c>
      <c r="Y74" s="119"/>
      <c r="Z74" s="98"/>
      <c r="AA74" s="98"/>
      <c r="AB74" s="119"/>
      <c r="AC74" s="98"/>
      <c r="AD74" s="249"/>
      <c r="AE74" s="119"/>
      <c r="AF74" s="251">
        <v>9020.9</v>
      </c>
      <c r="AG74" s="250"/>
      <c r="AH74" s="119"/>
      <c r="AI74" s="98"/>
      <c r="AJ74" s="246">
        <v>4565.3609999999999</v>
      </c>
      <c r="AK74" s="119"/>
      <c r="AL74" s="98">
        <v>1804.2</v>
      </c>
      <c r="AM74" s="98"/>
      <c r="AN74" s="119"/>
      <c r="AO74" s="248"/>
      <c r="AP74" s="98"/>
      <c r="AQ74" s="119"/>
      <c r="AR74" s="244"/>
      <c r="AS74" s="245"/>
      <c r="AT74" s="245"/>
      <c r="AU74" s="245"/>
      <c r="AV74" s="245"/>
      <c r="AW74" s="245"/>
      <c r="AX74" s="245"/>
      <c r="AY74" s="247">
        <v>8500.2275800000007</v>
      </c>
      <c r="AZ74" s="245"/>
      <c r="BA74" s="245"/>
      <c r="BB74" s="245"/>
    </row>
    <row r="75" spans="1:54" s="202" customFormat="1" ht="18.75" customHeight="1">
      <c r="A75" s="348" t="s">
        <v>268</v>
      </c>
      <c r="B75" s="349"/>
      <c r="C75" s="350"/>
      <c r="D75" s="183" t="s">
        <v>41</v>
      </c>
      <c r="E75" s="174">
        <f>E56+E65+E69</f>
        <v>233069.05577000001</v>
      </c>
      <c r="F75" s="221">
        <f>SUM(F76:F77)</f>
        <v>50320.485000000001</v>
      </c>
      <c r="G75" s="119">
        <f>F75/E75</f>
        <v>0.21590375793883965</v>
      </c>
      <c r="H75" s="98"/>
      <c r="I75" s="98"/>
      <c r="J75" s="98"/>
      <c r="K75" s="98">
        <f>K77</f>
        <v>2632.0860000000002</v>
      </c>
      <c r="L75" s="98">
        <f>L77</f>
        <v>2632.0860000000002</v>
      </c>
      <c r="M75" s="119">
        <f>L75/K75</f>
        <v>1</v>
      </c>
      <c r="N75" s="98"/>
      <c r="O75" s="98">
        <f>SUM(O76:O77)</f>
        <v>12114.807000000001</v>
      </c>
      <c r="P75" s="98"/>
      <c r="Q75" s="174">
        <f>Q56+Q65+Q69</f>
        <v>31703.5975</v>
      </c>
      <c r="R75" s="174">
        <f>R56+R65+R69</f>
        <v>9916.9180000000015</v>
      </c>
      <c r="S75" s="98"/>
      <c r="T75" s="98"/>
      <c r="U75" s="98"/>
      <c r="V75" s="98"/>
      <c r="W75" s="174">
        <f>W56+W65+W69</f>
        <v>734.43899999999996</v>
      </c>
      <c r="X75" s="174">
        <f>X56+X65+X69</f>
        <v>734.43899999999996</v>
      </c>
      <c r="Y75" s="98"/>
      <c r="Z75" s="174">
        <f>Z56+Z65+Z69</f>
        <v>12276.883</v>
      </c>
      <c r="AA75" s="98"/>
      <c r="AB75" s="119"/>
      <c r="AC75" s="174">
        <f>AC56+AC65+AC69</f>
        <v>12276.883</v>
      </c>
      <c r="AD75" s="98"/>
      <c r="AE75" s="119"/>
      <c r="AF75" s="174" t="e">
        <f>AF56+AF65+AF69</f>
        <v>#REF!</v>
      </c>
      <c r="AG75" s="98"/>
      <c r="AH75" s="119"/>
      <c r="AI75" s="174">
        <f>AI56+AI65+AI69</f>
        <v>0</v>
      </c>
      <c r="AJ75" s="174">
        <f>AJ56+AJ65+AJ69</f>
        <v>18582.391</v>
      </c>
      <c r="AK75" s="98"/>
      <c r="AL75" s="174" t="e">
        <f>AL56+AL65+AL69</f>
        <v>#REF!</v>
      </c>
      <c r="AM75" s="98"/>
      <c r="AN75" s="119"/>
      <c r="AO75" s="174">
        <f>AO56+AO65+AO69</f>
        <v>0</v>
      </c>
      <c r="AP75" s="98"/>
      <c r="AQ75" s="119"/>
      <c r="AR75" s="244"/>
      <c r="AS75" s="245"/>
      <c r="AT75" s="245"/>
      <c r="AU75" s="245"/>
      <c r="AV75" s="245"/>
      <c r="AW75" s="245"/>
      <c r="AX75" s="245"/>
      <c r="AY75" s="174">
        <f>AY56+AY65+AY69</f>
        <v>169922.80927</v>
      </c>
      <c r="AZ75" s="245"/>
      <c r="BA75" s="245"/>
      <c r="BB75" s="245"/>
    </row>
    <row r="76" spans="1:54" s="202" customFormat="1" ht="34.5" customHeight="1">
      <c r="A76" s="351"/>
      <c r="B76" s="352"/>
      <c r="C76" s="353"/>
      <c r="D76" s="182" t="s">
        <v>2</v>
      </c>
      <c r="E76" s="174">
        <f>E70+E66+E57</f>
        <v>153626.09</v>
      </c>
      <c r="F76" s="221">
        <f>F57+F70+F66</f>
        <v>39240.253000000004</v>
      </c>
      <c r="G76" s="119">
        <f>F76/E76</f>
        <v>0.25542701112812288</v>
      </c>
      <c r="H76" s="98"/>
      <c r="I76" s="98"/>
      <c r="J76" s="119"/>
      <c r="K76" s="98"/>
      <c r="L76" s="98"/>
      <c r="M76" s="119"/>
      <c r="N76" s="98"/>
      <c r="O76" s="174">
        <f t="shared" ref="E76:AP77" si="27">O57+O70</f>
        <v>9568.2870000000003</v>
      </c>
      <c r="P76" s="119"/>
      <c r="Q76" s="174">
        <f>Q70+Q66+Q57</f>
        <v>24863.25</v>
      </c>
      <c r="R76" s="174">
        <f>R70+R66+R57</f>
        <v>5701.8010000000004</v>
      </c>
      <c r="S76" s="98"/>
      <c r="T76" s="98"/>
      <c r="U76" s="98"/>
      <c r="V76" s="119"/>
      <c r="W76" s="174">
        <f>W57+W66+W70</f>
        <v>0</v>
      </c>
      <c r="X76" s="98"/>
      <c r="Y76" s="119"/>
      <c r="Z76" s="174">
        <f>Z57+Z66+Z70</f>
        <v>11324.813</v>
      </c>
      <c r="AA76" s="98"/>
      <c r="AB76" s="119"/>
      <c r="AC76" s="174">
        <f>AC57+AC66+AC70</f>
        <v>11324.813</v>
      </c>
      <c r="AD76" s="249"/>
      <c r="AE76" s="119"/>
      <c r="AF76" s="174" t="e">
        <f>AF57+AF66+AF70</f>
        <v>#REF!</v>
      </c>
      <c r="AG76" s="250"/>
      <c r="AH76" s="119"/>
      <c r="AI76" s="174">
        <f>AI57+AI66+AI70</f>
        <v>0</v>
      </c>
      <c r="AJ76" s="174">
        <f>AJ70+AJ66+AJ57</f>
        <v>14017.03</v>
      </c>
      <c r="AK76" s="119"/>
      <c r="AL76" s="174" t="e">
        <f>AL57+AL66+AL70</f>
        <v>#REF!</v>
      </c>
      <c r="AM76" s="98"/>
      <c r="AN76" s="119"/>
      <c r="AO76" s="174">
        <f>AO57+AO66+AO70</f>
        <v>0</v>
      </c>
      <c r="AP76" s="98"/>
      <c r="AQ76" s="119"/>
      <c r="AR76" s="244"/>
      <c r="AS76" s="245"/>
      <c r="AT76" s="245"/>
      <c r="AU76" s="245"/>
      <c r="AV76" s="245"/>
      <c r="AW76" s="245"/>
      <c r="AX76" s="245"/>
      <c r="AY76" s="174">
        <f>AY70+AY66+AY57</f>
        <v>105897.977</v>
      </c>
      <c r="AZ76" s="245"/>
      <c r="BA76" s="245"/>
      <c r="BB76" s="245"/>
    </row>
    <row r="77" spans="1:54" s="202" customFormat="1" ht="21.75" customHeight="1">
      <c r="A77" s="354"/>
      <c r="B77" s="355"/>
      <c r="C77" s="356"/>
      <c r="D77" s="171" t="s">
        <v>43</v>
      </c>
      <c r="E77" s="174">
        <f t="shared" si="27"/>
        <v>79442.965769999995</v>
      </c>
      <c r="F77" s="221">
        <f t="shared" si="27"/>
        <v>11080.232</v>
      </c>
      <c r="G77" s="119">
        <f>F77/E77</f>
        <v>0.13947404773481181</v>
      </c>
      <c r="H77" s="174">
        <f t="shared" si="27"/>
        <v>0</v>
      </c>
      <c r="I77" s="174">
        <f t="shared" si="27"/>
        <v>0</v>
      </c>
      <c r="J77" s="174">
        <f t="shared" si="27"/>
        <v>0</v>
      </c>
      <c r="K77" s="174">
        <f t="shared" si="27"/>
        <v>2632.0860000000002</v>
      </c>
      <c r="L77" s="174">
        <f t="shared" si="27"/>
        <v>2632.0860000000002</v>
      </c>
      <c r="M77" s="119">
        <f>L77/K77</f>
        <v>1</v>
      </c>
      <c r="N77" s="174">
        <f t="shared" si="27"/>
        <v>645.9</v>
      </c>
      <c r="O77" s="174">
        <f t="shared" si="27"/>
        <v>2546.52</v>
      </c>
      <c r="P77" s="174">
        <f t="shared" si="27"/>
        <v>0</v>
      </c>
      <c r="Q77" s="174">
        <f t="shared" si="27"/>
        <v>6840.3474999999999</v>
      </c>
      <c r="R77" s="174">
        <f t="shared" si="27"/>
        <v>4215.1170000000002</v>
      </c>
      <c r="S77" s="174">
        <f t="shared" si="27"/>
        <v>0</v>
      </c>
      <c r="T77" s="174">
        <f t="shared" si="27"/>
        <v>0</v>
      </c>
      <c r="U77" s="174">
        <f t="shared" si="27"/>
        <v>0</v>
      </c>
      <c r="V77" s="174">
        <f t="shared" si="27"/>
        <v>0</v>
      </c>
      <c r="W77" s="174">
        <f t="shared" si="27"/>
        <v>734.43899999999996</v>
      </c>
      <c r="X77" s="174">
        <f t="shared" si="27"/>
        <v>734.43899999999996</v>
      </c>
      <c r="Y77" s="174">
        <f t="shared" si="27"/>
        <v>0</v>
      </c>
      <c r="Z77" s="174">
        <f t="shared" si="27"/>
        <v>952.07</v>
      </c>
      <c r="AA77" s="174">
        <f t="shared" si="27"/>
        <v>0</v>
      </c>
      <c r="AB77" s="174">
        <f t="shared" si="27"/>
        <v>0</v>
      </c>
      <c r="AC77" s="174">
        <f t="shared" si="27"/>
        <v>952.07</v>
      </c>
      <c r="AD77" s="174">
        <f t="shared" si="27"/>
        <v>100</v>
      </c>
      <c r="AE77" s="174">
        <f t="shared" si="27"/>
        <v>0</v>
      </c>
      <c r="AF77" s="174" t="e">
        <f t="shared" si="27"/>
        <v>#REF!</v>
      </c>
      <c r="AG77" s="174">
        <f t="shared" si="27"/>
        <v>0</v>
      </c>
      <c r="AH77" s="174">
        <f t="shared" si="27"/>
        <v>0</v>
      </c>
      <c r="AI77" s="174">
        <f t="shared" si="27"/>
        <v>0</v>
      </c>
      <c r="AJ77" s="174">
        <f t="shared" si="27"/>
        <v>4565.3609999999999</v>
      </c>
      <c r="AK77" s="174">
        <f t="shared" si="27"/>
        <v>0</v>
      </c>
      <c r="AL77" s="174" t="e">
        <f t="shared" si="27"/>
        <v>#REF!</v>
      </c>
      <c r="AM77" s="174">
        <f t="shared" si="27"/>
        <v>0</v>
      </c>
      <c r="AN77" s="174">
        <f t="shared" si="27"/>
        <v>0</v>
      </c>
      <c r="AO77" s="174">
        <f t="shared" si="27"/>
        <v>0</v>
      </c>
      <c r="AP77" s="174">
        <f t="shared" si="27"/>
        <v>0</v>
      </c>
      <c r="AQ77" s="119"/>
      <c r="AR77" s="244"/>
      <c r="AS77" s="245"/>
      <c r="AT77" s="245"/>
      <c r="AU77" s="245"/>
      <c r="AV77" s="245"/>
      <c r="AW77" s="245"/>
      <c r="AX77" s="245"/>
      <c r="AY77" s="174">
        <f>AY58+AY71</f>
        <v>64024.832269999999</v>
      </c>
      <c r="AZ77" s="245"/>
      <c r="BA77" s="245"/>
      <c r="BB77" s="245"/>
    </row>
    <row r="78" spans="1:54" s="202" customFormat="1" ht="32.25" customHeight="1">
      <c r="A78" s="357" t="s">
        <v>327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244"/>
      <c r="AS78" s="245"/>
      <c r="AT78" s="245"/>
      <c r="AU78" s="245"/>
      <c r="AV78" s="245"/>
      <c r="AW78" s="245"/>
      <c r="AX78" s="245"/>
      <c r="AY78" s="247"/>
      <c r="AZ78" s="245"/>
      <c r="BA78" s="245"/>
      <c r="BB78" s="245"/>
    </row>
    <row r="79" spans="1:54" s="202" customFormat="1" ht="18.75" customHeight="1">
      <c r="A79" s="358" t="s">
        <v>16</v>
      </c>
      <c r="B79" s="343" t="s">
        <v>328</v>
      </c>
      <c r="C79" s="343" t="s">
        <v>329</v>
      </c>
      <c r="D79" s="183" t="s">
        <v>41</v>
      </c>
      <c r="E79" s="98">
        <f>E80+E81+E82</f>
        <v>1043.4569999999999</v>
      </c>
      <c r="F79" s="221"/>
      <c r="G79" s="119">
        <f>F79/E79</f>
        <v>0</v>
      </c>
      <c r="H79" s="98">
        <v>0</v>
      </c>
      <c r="I79" s="98">
        <v>0</v>
      </c>
      <c r="J79" s="98">
        <v>0</v>
      </c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119"/>
      <c r="AF79" s="98"/>
      <c r="AG79" s="98"/>
      <c r="AH79" s="98"/>
      <c r="AI79" s="98"/>
      <c r="AJ79" s="98"/>
      <c r="AK79" s="119"/>
      <c r="AL79" s="98"/>
      <c r="AM79" s="98"/>
      <c r="AN79" s="98"/>
      <c r="AO79" s="98"/>
      <c r="AP79" s="98"/>
      <c r="AQ79" s="173"/>
      <c r="AR79" s="244"/>
      <c r="AS79" s="245"/>
      <c r="AT79" s="245"/>
      <c r="AU79" s="245"/>
      <c r="AV79" s="245"/>
      <c r="AW79" s="245"/>
      <c r="AX79" s="245"/>
      <c r="AY79" s="247">
        <f>AY83+AY85</f>
        <v>1043.4569999999999</v>
      </c>
      <c r="AZ79" s="245"/>
      <c r="BA79" s="245"/>
      <c r="BB79" s="245"/>
    </row>
    <row r="80" spans="1:54" s="202" customFormat="1" ht="31.2">
      <c r="A80" s="358"/>
      <c r="B80" s="343"/>
      <c r="C80" s="343"/>
      <c r="D80" s="183" t="s">
        <v>37</v>
      </c>
      <c r="E80" s="98">
        <f>E86</f>
        <v>43.976999999999997</v>
      </c>
      <c r="F80" s="221"/>
      <c r="G80" s="119"/>
      <c r="H80" s="98">
        <v>0</v>
      </c>
      <c r="I80" s="98">
        <v>0</v>
      </c>
      <c r="J80" s="98">
        <v>0</v>
      </c>
      <c r="K80" s="98"/>
      <c r="L80" s="98"/>
      <c r="M80" s="119"/>
      <c r="N80" s="98"/>
      <c r="O80" s="98"/>
      <c r="P80" s="119"/>
      <c r="Q80" s="98"/>
      <c r="R80" s="98"/>
      <c r="S80" s="119"/>
      <c r="T80" s="98"/>
      <c r="U80" s="98"/>
      <c r="V80" s="119"/>
      <c r="W80" s="98"/>
      <c r="X80" s="98"/>
      <c r="Y80" s="119"/>
      <c r="Z80" s="98"/>
      <c r="AA80" s="98"/>
      <c r="AB80" s="119"/>
      <c r="AC80" s="98"/>
      <c r="AD80" s="119"/>
      <c r="AE80" s="119"/>
      <c r="AF80" s="98"/>
      <c r="AG80" s="98"/>
      <c r="AH80" s="119"/>
      <c r="AI80" s="98"/>
      <c r="AJ80" s="98"/>
      <c r="AK80" s="119"/>
      <c r="AL80" s="253"/>
      <c r="AM80" s="98"/>
      <c r="AN80" s="119"/>
      <c r="AO80" s="98"/>
      <c r="AP80" s="98"/>
      <c r="AQ80" s="173"/>
      <c r="AR80" s="244"/>
      <c r="AS80" s="245"/>
      <c r="AT80" s="245"/>
      <c r="AU80" s="245"/>
      <c r="AV80" s="245"/>
      <c r="AW80" s="245"/>
      <c r="AX80" s="245"/>
      <c r="AY80" s="247">
        <f>AAY86</f>
        <v>0</v>
      </c>
      <c r="AZ80" s="245"/>
      <c r="BA80" s="245"/>
      <c r="BB80" s="245"/>
    </row>
    <row r="81" spans="1:54" s="202" customFormat="1" ht="64.5" customHeight="1">
      <c r="A81" s="358"/>
      <c r="B81" s="343"/>
      <c r="C81" s="343"/>
      <c r="D81" s="182" t="s">
        <v>2</v>
      </c>
      <c r="E81" s="98">
        <f>E84+E87</f>
        <v>939.07999999999993</v>
      </c>
      <c r="F81" s="221"/>
      <c r="G81" s="119">
        <f>F81/E81</f>
        <v>0</v>
      </c>
      <c r="H81" s="98">
        <v>0</v>
      </c>
      <c r="I81" s="98">
        <v>0</v>
      </c>
      <c r="J81" s="98">
        <v>0</v>
      </c>
      <c r="K81" s="98"/>
      <c r="L81" s="98"/>
      <c r="M81" s="119"/>
      <c r="N81" s="98"/>
      <c r="O81" s="98"/>
      <c r="P81" s="119"/>
      <c r="Q81" s="98"/>
      <c r="R81" s="98"/>
      <c r="S81" s="119"/>
      <c r="T81" s="98"/>
      <c r="U81" s="98"/>
      <c r="V81" s="119"/>
      <c r="W81" s="98"/>
      <c r="X81" s="98"/>
      <c r="Y81" s="119"/>
      <c r="Z81" s="98"/>
      <c r="AA81" s="98"/>
      <c r="AB81" s="119"/>
      <c r="AC81" s="98"/>
      <c r="AD81" s="174"/>
      <c r="AE81" s="119"/>
      <c r="AF81" s="98"/>
      <c r="AG81" s="98"/>
      <c r="AH81" s="119"/>
      <c r="AI81" s="98"/>
      <c r="AJ81" s="174"/>
      <c r="AK81" s="119"/>
      <c r="AL81" s="98"/>
      <c r="AM81" s="98"/>
      <c r="AN81" s="119"/>
      <c r="AO81" s="98"/>
      <c r="AP81" s="98"/>
      <c r="AQ81" s="173"/>
      <c r="AR81" s="244"/>
      <c r="AS81" s="245"/>
      <c r="AT81" s="245"/>
      <c r="AU81" s="245"/>
      <c r="AV81" s="245"/>
      <c r="AW81" s="245"/>
      <c r="AX81" s="245"/>
      <c r="AY81" s="247">
        <f>AY87+AY84</f>
        <v>939.07999999999993</v>
      </c>
      <c r="AZ81" s="245"/>
      <c r="BA81" s="245"/>
      <c r="BB81" s="245"/>
    </row>
    <row r="82" spans="1:54" s="202" customFormat="1" ht="21.75" customHeight="1">
      <c r="A82" s="358"/>
      <c r="B82" s="343"/>
      <c r="C82" s="343"/>
      <c r="D82" s="171" t="s">
        <v>43</v>
      </c>
      <c r="E82" s="98">
        <f>E88</f>
        <v>60.4</v>
      </c>
      <c r="F82" s="221"/>
      <c r="G82" s="119"/>
      <c r="H82" s="98">
        <v>0</v>
      </c>
      <c r="I82" s="98">
        <v>0</v>
      </c>
      <c r="J82" s="98">
        <v>0</v>
      </c>
      <c r="K82" s="98"/>
      <c r="L82" s="98"/>
      <c r="M82" s="119"/>
      <c r="N82" s="98"/>
      <c r="O82" s="98"/>
      <c r="P82" s="119"/>
      <c r="Q82" s="98"/>
      <c r="R82" s="98"/>
      <c r="S82" s="119"/>
      <c r="T82" s="98"/>
      <c r="U82" s="98"/>
      <c r="V82" s="119"/>
      <c r="W82" s="98"/>
      <c r="X82" s="98"/>
      <c r="Y82" s="119"/>
      <c r="Z82" s="98"/>
      <c r="AA82" s="98"/>
      <c r="AB82" s="119"/>
      <c r="AC82" s="98"/>
      <c r="AD82" s="119"/>
      <c r="AE82" s="119"/>
      <c r="AF82" s="98"/>
      <c r="AG82" s="98"/>
      <c r="AH82" s="119"/>
      <c r="AI82" s="98"/>
      <c r="AJ82" s="119"/>
      <c r="AK82" s="119"/>
      <c r="AL82" s="98"/>
      <c r="AM82" s="98"/>
      <c r="AN82" s="119"/>
      <c r="AO82" s="98"/>
      <c r="AP82" s="98"/>
      <c r="AQ82" s="119"/>
      <c r="AR82" s="244"/>
      <c r="AS82" s="245"/>
      <c r="AT82" s="245"/>
      <c r="AU82" s="245"/>
      <c r="AV82" s="245"/>
      <c r="AW82" s="245"/>
      <c r="AX82" s="245"/>
      <c r="AY82" s="247">
        <f t="shared" ref="AY82" si="28">AY86+AY88</f>
        <v>104.377</v>
      </c>
      <c r="AZ82" s="245"/>
      <c r="BA82" s="245"/>
      <c r="BB82" s="245"/>
    </row>
    <row r="83" spans="1:54" s="202" customFormat="1" ht="18.75" customHeight="1">
      <c r="A83" s="358" t="s">
        <v>347</v>
      </c>
      <c r="B83" s="343" t="s">
        <v>331</v>
      </c>
      <c r="C83" s="343" t="s">
        <v>329</v>
      </c>
      <c r="D83" s="183" t="s">
        <v>41</v>
      </c>
      <c r="E83" s="248">
        <f>AY83</f>
        <v>40.4</v>
      </c>
      <c r="F83" s="221"/>
      <c r="G83" s="119">
        <f>F83/E83</f>
        <v>0</v>
      </c>
      <c r="H83" s="98">
        <v>0</v>
      </c>
      <c r="I83" s="98">
        <v>0</v>
      </c>
      <c r="J83" s="98">
        <v>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119"/>
      <c r="AF83" s="98"/>
      <c r="AG83" s="98"/>
      <c r="AH83" s="98"/>
      <c r="AI83" s="98"/>
      <c r="AJ83" s="98"/>
      <c r="AK83" s="119"/>
      <c r="AL83" s="98"/>
      <c r="AM83" s="98"/>
      <c r="AN83" s="98"/>
      <c r="AO83" s="98"/>
      <c r="AP83" s="98"/>
      <c r="AQ83" s="173"/>
      <c r="AR83" s="244"/>
      <c r="AS83" s="245"/>
      <c r="AT83" s="245"/>
      <c r="AU83" s="245"/>
      <c r="AV83" s="245"/>
      <c r="AW83" s="245"/>
      <c r="AX83" s="245"/>
      <c r="AY83" s="247">
        <f>AY84</f>
        <v>40.4</v>
      </c>
      <c r="AZ83" s="245"/>
      <c r="BA83" s="245"/>
      <c r="BB83" s="245"/>
    </row>
    <row r="84" spans="1:54" s="202" customFormat="1" ht="64.5" customHeight="1">
      <c r="A84" s="358"/>
      <c r="B84" s="343"/>
      <c r="C84" s="343"/>
      <c r="D84" s="182" t="s">
        <v>2</v>
      </c>
      <c r="E84" s="248">
        <f>AY84</f>
        <v>40.4</v>
      </c>
      <c r="F84" s="221"/>
      <c r="G84" s="119">
        <f>F84/E84</f>
        <v>0</v>
      </c>
      <c r="H84" s="98">
        <v>0</v>
      </c>
      <c r="I84" s="98">
        <v>0</v>
      </c>
      <c r="J84" s="98">
        <v>0</v>
      </c>
      <c r="K84" s="98"/>
      <c r="L84" s="98"/>
      <c r="M84" s="119"/>
      <c r="N84" s="98"/>
      <c r="O84" s="98"/>
      <c r="P84" s="119"/>
      <c r="Q84" s="98"/>
      <c r="R84" s="98"/>
      <c r="S84" s="119"/>
      <c r="T84" s="98"/>
      <c r="U84" s="98"/>
      <c r="V84" s="119"/>
      <c r="W84" s="98"/>
      <c r="X84" s="98"/>
      <c r="Y84" s="119"/>
      <c r="Z84" s="98"/>
      <c r="AA84" s="98"/>
      <c r="AB84" s="119"/>
      <c r="AC84" s="98"/>
      <c r="AD84" s="174"/>
      <c r="AE84" s="119"/>
      <c r="AF84" s="98"/>
      <c r="AG84" s="98"/>
      <c r="AH84" s="119"/>
      <c r="AI84" s="98"/>
      <c r="AJ84" s="174"/>
      <c r="AK84" s="119"/>
      <c r="AL84" s="98"/>
      <c r="AM84" s="98"/>
      <c r="AN84" s="119"/>
      <c r="AO84" s="248"/>
      <c r="AP84" s="98"/>
      <c r="AQ84" s="173"/>
      <c r="AR84" s="244"/>
      <c r="AS84" s="245"/>
      <c r="AT84" s="245"/>
      <c r="AU84" s="245"/>
      <c r="AV84" s="245"/>
      <c r="AW84" s="245"/>
      <c r="AX84" s="245"/>
      <c r="AY84" s="247">
        <v>40.4</v>
      </c>
      <c r="AZ84" s="245"/>
      <c r="BA84" s="245"/>
      <c r="BB84" s="245"/>
    </row>
    <row r="85" spans="1:54" s="202" customFormat="1" ht="18.75" customHeight="1">
      <c r="A85" s="358" t="s">
        <v>330</v>
      </c>
      <c r="B85" s="343" t="s">
        <v>332</v>
      </c>
      <c r="C85" s="343" t="s">
        <v>329</v>
      </c>
      <c r="D85" s="183" t="s">
        <v>41</v>
      </c>
      <c r="E85" s="172">
        <f>AY85</f>
        <v>1003.0569999999999</v>
      </c>
      <c r="F85" s="221"/>
      <c r="G85" s="119">
        <f>F85/E85</f>
        <v>0</v>
      </c>
      <c r="H85" s="98">
        <v>0</v>
      </c>
      <c r="I85" s="98">
        <v>0</v>
      </c>
      <c r="J85" s="98">
        <v>0</v>
      </c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>
        <f>AA86+AA87+AA88</f>
        <v>0</v>
      </c>
      <c r="AB85" s="98"/>
      <c r="AC85" s="98"/>
      <c r="AD85" s="174"/>
      <c r="AE85" s="119"/>
      <c r="AF85" s="98"/>
      <c r="AG85" s="98"/>
      <c r="AH85" s="98"/>
      <c r="AI85" s="98"/>
      <c r="AJ85" s="98"/>
      <c r="AK85" s="98"/>
      <c r="AL85" s="98"/>
      <c r="AM85" s="98"/>
      <c r="AN85" s="98"/>
      <c r="AO85" s="172"/>
      <c r="AP85" s="98"/>
      <c r="AQ85" s="98"/>
      <c r="AR85" s="244"/>
      <c r="AS85" s="245"/>
      <c r="AT85" s="245"/>
      <c r="AU85" s="245"/>
      <c r="AV85" s="245"/>
      <c r="AW85" s="245"/>
      <c r="AX85" s="245"/>
      <c r="AY85" s="247">
        <f>AY87+AY86+AY88</f>
        <v>1003.0569999999999</v>
      </c>
      <c r="AZ85" s="245"/>
      <c r="BA85" s="245"/>
      <c r="BB85" s="245"/>
    </row>
    <row r="86" spans="1:54" s="202" customFormat="1" ht="31.2">
      <c r="A86" s="358"/>
      <c r="B86" s="343"/>
      <c r="C86" s="343"/>
      <c r="D86" s="183" t="s">
        <v>37</v>
      </c>
      <c r="E86" s="172">
        <f t="shared" ref="E86:E88" si="29">AY86</f>
        <v>43.976999999999997</v>
      </c>
      <c r="F86" s="221"/>
      <c r="G86" s="119"/>
      <c r="H86" s="98">
        <v>0</v>
      </c>
      <c r="I86" s="98">
        <v>0</v>
      </c>
      <c r="J86" s="98">
        <v>0</v>
      </c>
      <c r="K86" s="98"/>
      <c r="L86" s="98"/>
      <c r="M86" s="119"/>
      <c r="N86" s="98"/>
      <c r="O86" s="98"/>
      <c r="P86" s="119"/>
      <c r="Q86" s="98"/>
      <c r="R86" s="98"/>
      <c r="S86" s="119"/>
      <c r="T86" s="98"/>
      <c r="U86" s="98"/>
      <c r="V86" s="119"/>
      <c r="W86" s="98"/>
      <c r="X86" s="98"/>
      <c r="Y86" s="119"/>
      <c r="Z86" s="98"/>
      <c r="AA86" s="98">
        <f>Z86</f>
        <v>0</v>
      </c>
      <c r="AB86" s="119"/>
      <c r="AC86" s="98"/>
      <c r="AD86" s="174"/>
      <c r="AE86" s="119"/>
      <c r="AF86" s="98"/>
      <c r="AG86" s="98"/>
      <c r="AH86" s="119"/>
      <c r="AI86" s="98"/>
      <c r="AJ86" s="98"/>
      <c r="AK86" s="98"/>
      <c r="AL86" s="253"/>
      <c r="AM86" s="98"/>
      <c r="AN86" s="119"/>
      <c r="AO86" s="248"/>
      <c r="AP86" s="98"/>
      <c r="AQ86" s="119"/>
      <c r="AR86" s="244"/>
      <c r="AS86" s="245"/>
      <c r="AT86" s="245"/>
      <c r="AU86" s="245"/>
      <c r="AV86" s="245"/>
      <c r="AW86" s="245"/>
      <c r="AX86" s="245"/>
      <c r="AY86" s="247">
        <v>43.976999999999997</v>
      </c>
      <c r="AZ86" s="245"/>
      <c r="BA86" s="245"/>
      <c r="BB86" s="245"/>
    </row>
    <row r="87" spans="1:54" s="202" customFormat="1" ht="31.95" customHeight="1">
      <c r="A87" s="358"/>
      <c r="B87" s="343"/>
      <c r="C87" s="343"/>
      <c r="D87" s="182" t="s">
        <v>2</v>
      </c>
      <c r="E87" s="172">
        <f t="shared" si="29"/>
        <v>898.68</v>
      </c>
      <c r="F87" s="221"/>
      <c r="G87" s="119">
        <f t="shared" ref="G87:G88" si="30">F87/E87</f>
        <v>0</v>
      </c>
      <c r="H87" s="98">
        <v>0</v>
      </c>
      <c r="I87" s="98">
        <v>0</v>
      </c>
      <c r="J87" s="98">
        <v>0</v>
      </c>
      <c r="K87" s="98"/>
      <c r="L87" s="98"/>
      <c r="M87" s="119"/>
      <c r="N87" s="98"/>
      <c r="O87" s="98"/>
      <c r="P87" s="119"/>
      <c r="Q87" s="98"/>
      <c r="R87" s="98"/>
      <c r="S87" s="119"/>
      <c r="T87" s="98"/>
      <c r="U87" s="98"/>
      <c r="V87" s="119"/>
      <c r="W87" s="98"/>
      <c r="X87" s="98"/>
      <c r="Y87" s="119"/>
      <c r="Z87" s="98"/>
      <c r="AA87" s="98">
        <f>Z87</f>
        <v>0</v>
      </c>
      <c r="AB87" s="119"/>
      <c r="AC87" s="98"/>
      <c r="AD87" s="174"/>
      <c r="AE87" s="119"/>
      <c r="AF87" s="98"/>
      <c r="AG87" s="98"/>
      <c r="AH87" s="119"/>
      <c r="AI87" s="98"/>
      <c r="AJ87" s="119"/>
      <c r="AK87" s="119"/>
      <c r="AL87" s="98"/>
      <c r="AM87" s="98"/>
      <c r="AN87" s="119"/>
      <c r="AO87" s="248"/>
      <c r="AP87" s="98"/>
      <c r="AQ87" s="119"/>
      <c r="AR87" s="244"/>
      <c r="AS87" s="245"/>
      <c r="AT87" s="245"/>
      <c r="AU87" s="245"/>
      <c r="AV87" s="245"/>
      <c r="AW87" s="245"/>
      <c r="AX87" s="245"/>
      <c r="AY87" s="247">
        <v>898.68</v>
      </c>
      <c r="AZ87" s="245"/>
      <c r="BA87" s="245"/>
      <c r="BB87" s="245"/>
    </row>
    <row r="88" spans="1:54" s="202" customFormat="1" ht="21.75" customHeight="1">
      <c r="A88" s="358"/>
      <c r="B88" s="343"/>
      <c r="C88" s="343"/>
      <c r="D88" s="171" t="s">
        <v>43</v>
      </c>
      <c r="E88" s="172">
        <f t="shared" si="29"/>
        <v>60.4</v>
      </c>
      <c r="F88" s="221"/>
      <c r="G88" s="119">
        <f t="shared" si="30"/>
        <v>0</v>
      </c>
      <c r="H88" s="98">
        <v>0</v>
      </c>
      <c r="I88" s="98">
        <v>0</v>
      </c>
      <c r="J88" s="98">
        <v>0</v>
      </c>
      <c r="K88" s="98"/>
      <c r="L88" s="98"/>
      <c r="M88" s="119"/>
      <c r="N88" s="98"/>
      <c r="O88" s="98"/>
      <c r="P88" s="119"/>
      <c r="Q88" s="98"/>
      <c r="R88" s="98"/>
      <c r="S88" s="119"/>
      <c r="T88" s="98"/>
      <c r="U88" s="98"/>
      <c r="V88" s="119"/>
      <c r="W88" s="98"/>
      <c r="X88" s="98"/>
      <c r="Y88" s="119"/>
      <c r="Z88" s="98"/>
      <c r="AA88" s="98">
        <f>Z88</f>
        <v>0</v>
      </c>
      <c r="AB88" s="119"/>
      <c r="AC88" s="98"/>
      <c r="AD88" s="174"/>
      <c r="AE88" s="119"/>
      <c r="AF88" s="98"/>
      <c r="AG88" s="98"/>
      <c r="AH88" s="119"/>
      <c r="AI88" s="98"/>
      <c r="AJ88" s="119"/>
      <c r="AK88" s="119"/>
      <c r="AL88" s="98"/>
      <c r="AM88" s="98"/>
      <c r="AN88" s="119"/>
      <c r="AO88" s="248"/>
      <c r="AP88" s="98"/>
      <c r="AQ88" s="119"/>
      <c r="AR88" s="244"/>
      <c r="AS88" s="245"/>
      <c r="AT88" s="245"/>
      <c r="AU88" s="245"/>
      <c r="AV88" s="245"/>
      <c r="AW88" s="245"/>
      <c r="AX88" s="245"/>
      <c r="AY88" s="247">
        <v>60.4</v>
      </c>
      <c r="AZ88" s="245"/>
      <c r="BA88" s="245"/>
      <c r="BB88" s="245"/>
    </row>
    <row r="89" spans="1:54" s="202" customFormat="1" ht="18.75" hidden="1" customHeight="1">
      <c r="A89" s="358" t="s">
        <v>333</v>
      </c>
      <c r="B89" s="343" t="s">
        <v>374</v>
      </c>
      <c r="C89" s="343" t="s">
        <v>329</v>
      </c>
      <c r="D89" s="183" t="s">
        <v>41</v>
      </c>
      <c r="E89" s="98">
        <f>E90</f>
        <v>0</v>
      </c>
      <c r="F89" s="221"/>
      <c r="G89" s="119" t="e">
        <f>F89/E89</f>
        <v>#DIV/0!</v>
      </c>
      <c r="H89" s="98">
        <v>0</v>
      </c>
      <c r="I89" s="98">
        <v>0</v>
      </c>
      <c r="J89" s="98">
        <v>0</v>
      </c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119"/>
      <c r="AL89" s="98"/>
      <c r="AM89" s="98"/>
      <c r="AN89" s="98"/>
      <c r="AO89" s="98"/>
      <c r="AP89" s="98"/>
      <c r="AQ89" s="98"/>
      <c r="AR89" s="244"/>
      <c r="AS89" s="245"/>
      <c r="AT89" s="245"/>
      <c r="AU89" s="245"/>
      <c r="AV89" s="245"/>
      <c r="AW89" s="245"/>
      <c r="AX89" s="245"/>
      <c r="AY89" s="247"/>
      <c r="AZ89" s="245"/>
      <c r="BA89" s="245"/>
      <c r="BB89" s="245"/>
    </row>
    <row r="90" spans="1:54" s="202" customFormat="1" ht="31.5" hidden="1" customHeight="1">
      <c r="A90" s="358"/>
      <c r="B90" s="343"/>
      <c r="C90" s="343"/>
      <c r="D90" s="183" t="s">
        <v>37</v>
      </c>
      <c r="E90" s="98">
        <v>0</v>
      </c>
      <c r="F90" s="221"/>
      <c r="G90" s="119" t="e">
        <f>F90/E90</f>
        <v>#DIV/0!</v>
      </c>
      <c r="H90" s="98">
        <v>0</v>
      </c>
      <c r="I90" s="98">
        <v>0</v>
      </c>
      <c r="J90" s="98">
        <v>0</v>
      </c>
      <c r="K90" s="98"/>
      <c r="L90" s="98"/>
      <c r="M90" s="119"/>
      <c r="N90" s="98"/>
      <c r="O90" s="98"/>
      <c r="P90" s="119"/>
      <c r="Q90" s="98"/>
      <c r="R90" s="98"/>
      <c r="S90" s="119"/>
      <c r="T90" s="98"/>
      <c r="U90" s="98"/>
      <c r="V90" s="119"/>
      <c r="W90" s="98"/>
      <c r="X90" s="98"/>
      <c r="Y90" s="119"/>
      <c r="Z90" s="98"/>
      <c r="AA90" s="98"/>
      <c r="AB90" s="119"/>
      <c r="AC90" s="98"/>
      <c r="AD90" s="119"/>
      <c r="AE90" s="119"/>
      <c r="AF90" s="98"/>
      <c r="AG90" s="98"/>
      <c r="AH90" s="119"/>
      <c r="AI90" s="98"/>
      <c r="AJ90" s="98"/>
      <c r="AK90" s="119"/>
      <c r="AL90" s="253"/>
      <c r="AM90" s="98"/>
      <c r="AN90" s="119"/>
      <c r="AO90" s="98"/>
      <c r="AP90" s="98"/>
      <c r="AQ90" s="119"/>
      <c r="AR90" s="244"/>
      <c r="AS90" s="245"/>
      <c r="AT90" s="245"/>
      <c r="AU90" s="245"/>
      <c r="AV90" s="245"/>
      <c r="AW90" s="245"/>
      <c r="AX90" s="245"/>
      <c r="AY90" s="247"/>
      <c r="AZ90" s="245"/>
      <c r="BA90" s="245"/>
      <c r="BB90" s="245"/>
    </row>
    <row r="91" spans="1:54" s="202" customFormat="1" ht="64.5" hidden="1" customHeight="1">
      <c r="A91" s="358"/>
      <c r="B91" s="343"/>
      <c r="C91" s="343"/>
      <c r="D91" s="182" t="s">
        <v>2</v>
      </c>
      <c r="E91" s="98" t="s">
        <v>290</v>
      </c>
      <c r="F91" s="221"/>
      <c r="G91" s="119"/>
      <c r="H91" s="98">
        <v>0</v>
      </c>
      <c r="I91" s="98">
        <v>0</v>
      </c>
      <c r="J91" s="98">
        <v>0</v>
      </c>
      <c r="K91" s="98"/>
      <c r="L91" s="98"/>
      <c r="M91" s="119"/>
      <c r="N91" s="98"/>
      <c r="O91" s="98"/>
      <c r="P91" s="119"/>
      <c r="Q91" s="98"/>
      <c r="R91" s="98"/>
      <c r="S91" s="119"/>
      <c r="T91" s="98"/>
      <c r="U91" s="98"/>
      <c r="V91" s="119"/>
      <c r="W91" s="98"/>
      <c r="X91" s="98"/>
      <c r="Y91" s="119"/>
      <c r="Z91" s="98"/>
      <c r="AA91" s="98"/>
      <c r="AB91" s="119"/>
      <c r="AC91" s="98"/>
      <c r="AD91" s="119"/>
      <c r="AE91" s="119"/>
      <c r="AF91" s="98"/>
      <c r="AG91" s="98"/>
      <c r="AH91" s="119"/>
      <c r="AI91" s="98"/>
      <c r="AJ91" s="119"/>
      <c r="AK91" s="119"/>
      <c r="AL91" s="98"/>
      <c r="AM91" s="98"/>
      <c r="AN91" s="119"/>
      <c r="AO91" s="98"/>
      <c r="AP91" s="98"/>
      <c r="AQ91" s="119"/>
      <c r="AR91" s="244"/>
      <c r="AS91" s="245"/>
      <c r="AT91" s="245"/>
      <c r="AU91" s="245"/>
      <c r="AV91" s="245"/>
      <c r="AW91" s="245"/>
      <c r="AX91" s="245"/>
      <c r="AY91" s="247"/>
      <c r="AZ91" s="245"/>
      <c r="BA91" s="245"/>
      <c r="BB91" s="245"/>
    </row>
    <row r="92" spans="1:54" s="202" customFormat="1" ht="21.75" hidden="1" customHeight="1">
      <c r="A92" s="358"/>
      <c r="B92" s="343"/>
      <c r="C92" s="343"/>
      <c r="D92" s="182" t="s">
        <v>334</v>
      </c>
      <c r="E92" s="98" t="s">
        <v>290</v>
      </c>
      <c r="F92" s="221"/>
      <c r="G92" s="119"/>
      <c r="H92" s="98">
        <v>0</v>
      </c>
      <c r="I92" s="98">
        <v>0</v>
      </c>
      <c r="J92" s="98">
        <v>0</v>
      </c>
      <c r="K92" s="98"/>
      <c r="L92" s="98"/>
      <c r="M92" s="119"/>
      <c r="N92" s="98"/>
      <c r="O92" s="98"/>
      <c r="P92" s="119"/>
      <c r="Q92" s="98"/>
      <c r="R92" s="98"/>
      <c r="S92" s="119"/>
      <c r="T92" s="98"/>
      <c r="U92" s="98"/>
      <c r="V92" s="119"/>
      <c r="W92" s="98"/>
      <c r="X92" s="98"/>
      <c r="Y92" s="119"/>
      <c r="Z92" s="98"/>
      <c r="AA92" s="98"/>
      <c r="AB92" s="119"/>
      <c r="AC92" s="98"/>
      <c r="AD92" s="119"/>
      <c r="AE92" s="119"/>
      <c r="AF92" s="98"/>
      <c r="AG92" s="98"/>
      <c r="AH92" s="119"/>
      <c r="AI92" s="98"/>
      <c r="AJ92" s="119"/>
      <c r="AK92" s="119"/>
      <c r="AL92" s="98"/>
      <c r="AM92" s="98"/>
      <c r="AN92" s="119"/>
      <c r="AO92" s="98"/>
      <c r="AP92" s="98"/>
      <c r="AQ92" s="119"/>
      <c r="AR92" s="244"/>
      <c r="AS92" s="245"/>
      <c r="AT92" s="245"/>
      <c r="AU92" s="245"/>
      <c r="AV92" s="245"/>
      <c r="AW92" s="245"/>
      <c r="AX92" s="245"/>
      <c r="AY92" s="247"/>
      <c r="AZ92" s="245"/>
      <c r="BA92" s="245"/>
      <c r="BB92" s="245"/>
    </row>
    <row r="93" spans="1:54" s="202" customFormat="1" ht="88.05" hidden="1" customHeight="1">
      <c r="A93" s="358"/>
      <c r="B93" s="343"/>
      <c r="C93" s="343"/>
      <c r="D93" s="182" t="s">
        <v>335</v>
      </c>
      <c r="E93" s="98">
        <f>H93+K93+N93+Q93+T93+W93+Z93+AC93+AF93+AI93+AL93+AO93</f>
        <v>0</v>
      </c>
      <c r="F93" s="221"/>
      <c r="G93" s="119"/>
      <c r="H93" s="98">
        <v>0</v>
      </c>
      <c r="I93" s="98">
        <v>0</v>
      </c>
      <c r="J93" s="98">
        <v>0</v>
      </c>
      <c r="K93" s="98"/>
      <c r="L93" s="98"/>
      <c r="M93" s="119"/>
      <c r="N93" s="98"/>
      <c r="O93" s="98"/>
      <c r="P93" s="119"/>
      <c r="Q93" s="98"/>
      <c r="R93" s="98"/>
      <c r="S93" s="119"/>
      <c r="T93" s="98"/>
      <c r="U93" s="98"/>
      <c r="V93" s="119"/>
      <c r="W93" s="98"/>
      <c r="X93" s="98"/>
      <c r="Y93" s="119"/>
      <c r="Z93" s="98"/>
      <c r="AA93" s="98"/>
      <c r="AB93" s="119"/>
      <c r="AC93" s="98"/>
      <c r="AD93" s="119"/>
      <c r="AE93" s="119"/>
      <c r="AF93" s="98"/>
      <c r="AG93" s="98"/>
      <c r="AH93" s="119"/>
      <c r="AI93" s="98"/>
      <c r="AJ93" s="119"/>
      <c r="AK93" s="119"/>
      <c r="AL93" s="98"/>
      <c r="AM93" s="98"/>
      <c r="AN93" s="119"/>
      <c r="AO93" s="98"/>
      <c r="AP93" s="98"/>
      <c r="AQ93" s="119"/>
      <c r="AR93" s="244"/>
      <c r="AS93" s="245"/>
      <c r="AT93" s="245"/>
      <c r="AU93" s="245"/>
      <c r="AV93" s="245"/>
      <c r="AW93" s="245"/>
      <c r="AX93" s="245"/>
      <c r="AY93" s="247"/>
      <c r="AZ93" s="245"/>
      <c r="BA93" s="245"/>
      <c r="BB93" s="245"/>
    </row>
    <row r="94" spans="1:54" s="202" customFormat="1" ht="21.75" hidden="1" customHeight="1">
      <c r="A94" s="358"/>
      <c r="B94" s="343"/>
      <c r="C94" s="343"/>
      <c r="D94" s="182" t="s">
        <v>336</v>
      </c>
      <c r="E94" s="98">
        <f>H94+K94+N94+Q94+T94+W94+Z94+AC94+AF94+AI94+AL94+AO94</f>
        <v>0</v>
      </c>
      <c r="F94" s="221"/>
      <c r="G94" s="119"/>
      <c r="H94" s="98">
        <v>0</v>
      </c>
      <c r="I94" s="98">
        <v>0</v>
      </c>
      <c r="J94" s="98">
        <v>0</v>
      </c>
      <c r="K94" s="98"/>
      <c r="L94" s="98"/>
      <c r="M94" s="119"/>
      <c r="N94" s="98"/>
      <c r="O94" s="98"/>
      <c r="P94" s="119"/>
      <c r="Q94" s="98"/>
      <c r="R94" s="98"/>
      <c r="S94" s="119"/>
      <c r="T94" s="98"/>
      <c r="U94" s="98"/>
      <c r="V94" s="119"/>
      <c r="W94" s="98"/>
      <c r="X94" s="98"/>
      <c r="Y94" s="119"/>
      <c r="Z94" s="98"/>
      <c r="AA94" s="98"/>
      <c r="AB94" s="119"/>
      <c r="AC94" s="98"/>
      <c r="AD94" s="119"/>
      <c r="AE94" s="119"/>
      <c r="AF94" s="98"/>
      <c r="AG94" s="98"/>
      <c r="AH94" s="119"/>
      <c r="AI94" s="98"/>
      <c r="AJ94" s="119"/>
      <c r="AK94" s="119"/>
      <c r="AL94" s="98"/>
      <c r="AM94" s="98"/>
      <c r="AN94" s="119"/>
      <c r="AO94" s="98"/>
      <c r="AP94" s="98"/>
      <c r="AQ94" s="119"/>
      <c r="AR94" s="244"/>
      <c r="AS94" s="245"/>
      <c r="AT94" s="245"/>
      <c r="AU94" s="245"/>
      <c r="AV94" s="245"/>
      <c r="AW94" s="245"/>
      <c r="AX94" s="245"/>
      <c r="AY94" s="247"/>
      <c r="AZ94" s="245"/>
      <c r="BA94" s="245"/>
      <c r="BB94" s="245"/>
    </row>
    <row r="95" spans="1:54" s="202" customFormat="1" ht="34.049999999999997" hidden="1" customHeight="1">
      <c r="A95" s="358"/>
      <c r="B95" s="343"/>
      <c r="C95" s="343"/>
      <c r="D95" s="183" t="s">
        <v>42</v>
      </c>
      <c r="E95" s="98">
        <f>H95+K95+N95+Q95+T95+W95+Z95+AC95+AF95+AI95+AL95+AO95</f>
        <v>0</v>
      </c>
      <c r="F95" s="221"/>
      <c r="G95" s="119"/>
      <c r="H95" s="98">
        <v>0</v>
      </c>
      <c r="I95" s="98">
        <v>0</v>
      </c>
      <c r="J95" s="98">
        <v>0</v>
      </c>
      <c r="K95" s="98"/>
      <c r="L95" s="98"/>
      <c r="M95" s="119"/>
      <c r="N95" s="98"/>
      <c r="O95" s="98"/>
      <c r="P95" s="119"/>
      <c r="Q95" s="98"/>
      <c r="R95" s="98"/>
      <c r="S95" s="119"/>
      <c r="T95" s="98"/>
      <c r="U95" s="98"/>
      <c r="V95" s="119"/>
      <c r="W95" s="98"/>
      <c r="X95" s="98"/>
      <c r="Y95" s="119"/>
      <c r="Z95" s="98"/>
      <c r="AA95" s="98"/>
      <c r="AB95" s="119"/>
      <c r="AC95" s="98"/>
      <c r="AD95" s="119"/>
      <c r="AE95" s="119"/>
      <c r="AF95" s="98"/>
      <c r="AG95" s="98"/>
      <c r="AH95" s="119"/>
      <c r="AI95" s="98"/>
      <c r="AJ95" s="119"/>
      <c r="AK95" s="119"/>
      <c r="AL95" s="98"/>
      <c r="AM95" s="98"/>
      <c r="AN95" s="119"/>
      <c r="AO95" s="98"/>
      <c r="AP95" s="98"/>
      <c r="AQ95" s="119"/>
      <c r="AR95" s="244"/>
      <c r="AS95" s="245"/>
      <c r="AT95" s="245"/>
      <c r="AU95" s="245"/>
      <c r="AV95" s="245"/>
      <c r="AW95" s="245"/>
      <c r="AX95" s="245"/>
      <c r="AY95" s="247"/>
      <c r="AZ95" s="245"/>
      <c r="BA95" s="245"/>
      <c r="BB95" s="245"/>
    </row>
    <row r="96" spans="1:54" s="202" customFormat="1" ht="18.75" customHeight="1">
      <c r="A96" s="358" t="s">
        <v>337</v>
      </c>
      <c r="B96" s="359"/>
      <c r="C96" s="359"/>
      <c r="D96" s="183" t="s">
        <v>41</v>
      </c>
      <c r="E96" s="98">
        <f>E79</f>
        <v>1043.4569999999999</v>
      </c>
      <c r="F96" s="221"/>
      <c r="G96" s="119">
        <f>F96/E96</f>
        <v>0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119"/>
      <c r="AL96" s="98"/>
      <c r="AM96" s="98"/>
      <c r="AN96" s="98"/>
      <c r="AO96" s="98"/>
      <c r="AP96" s="98"/>
      <c r="AQ96" s="98"/>
      <c r="AR96" s="244"/>
      <c r="AS96" s="245"/>
      <c r="AT96" s="245"/>
      <c r="AU96" s="245"/>
      <c r="AV96" s="245"/>
      <c r="AW96" s="245"/>
      <c r="AX96" s="245"/>
      <c r="AY96" s="247">
        <f>AY79</f>
        <v>1043.4569999999999</v>
      </c>
      <c r="AZ96" s="245"/>
      <c r="BA96" s="245"/>
      <c r="BB96" s="245"/>
    </row>
    <row r="97" spans="1:54" s="202" customFormat="1" ht="31.2">
      <c r="A97" s="358"/>
      <c r="B97" s="359"/>
      <c r="C97" s="359"/>
      <c r="D97" s="183" t="s">
        <v>37</v>
      </c>
      <c r="E97" s="98">
        <f t="shared" ref="E97:E99" si="31">E80</f>
        <v>43.976999999999997</v>
      </c>
      <c r="F97" s="221"/>
      <c r="G97" s="119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119"/>
      <c r="AL97" s="98"/>
      <c r="AM97" s="98"/>
      <c r="AN97" s="98"/>
      <c r="AO97" s="98"/>
      <c r="AP97" s="98"/>
      <c r="AQ97" s="98"/>
      <c r="AR97" s="244"/>
      <c r="AS97" s="245"/>
      <c r="AT97" s="245"/>
      <c r="AU97" s="245"/>
      <c r="AV97" s="245"/>
      <c r="AW97" s="245"/>
      <c r="AX97" s="245"/>
      <c r="AY97" s="247">
        <f t="shared" ref="AY97:AY99" si="32">AY80</f>
        <v>0</v>
      </c>
      <c r="AZ97" s="245"/>
      <c r="BA97" s="245"/>
      <c r="BB97" s="245"/>
    </row>
    <row r="98" spans="1:54" s="202" customFormat="1" ht="31.35" customHeight="1">
      <c r="A98" s="358"/>
      <c r="B98" s="359"/>
      <c r="C98" s="359"/>
      <c r="D98" s="182" t="s">
        <v>2</v>
      </c>
      <c r="E98" s="98">
        <f t="shared" si="31"/>
        <v>939.07999999999993</v>
      </c>
      <c r="F98" s="221"/>
      <c r="G98" s="119">
        <f t="shared" ref="G98:G99" si="33">F98/E98</f>
        <v>0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244"/>
      <c r="AS98" s="245"/>
      <c r="AT98" s="245"/>
      <c r="AU98" s="245"/>
      <c r="AV98" s="245"/>
      <c r="AW98" s="245"/>
      <c r="AX98" s="245"/>
      <c r="AY98" s="247">
        <f t="shared" si="32"/>
        <v>939.07999999999993</v>
      </c>
      <c r="AZ98" s="245"/>
      <c r="BA98" s="245"/>
      <c r="BB98" s="245"/>
    </row>
    <row r="99" spans="1:54" s="202" customFormat="1" ht="21.75" customHeight="1">
      <c r="A99" s="358"/>
      <c r="B99" s="359"/>
      <c r="C99" s="359"/>
      <c r="D99" s="171" t="s">
        <v>43</v>
      </c>
      <c r="E99" s="98">
        <f t="shared" si="31"/>
        <v>60.4</v>
      </c>
      <c r="F99" s="221"/>
      <c r="G99" s="119">
        <f t="shared" si="33"/>
        <v>0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244"/>
      <c r="AS99" s="245"/>
      <c r="AT99" s="245"/>
      <c r="AU99" s="245"/>
      <c r="AV99" s="245"/>
      <c r="AW99" s="245"/>
      <c r="AX99" s="245"/>
      <c r="AY99" s="247">
        <f t="shared" si="32"/>
        <v>104.377</v>
      </c>
      <c r="AZ99" s="245"/>
      <c r="BA99" s="245"/>
      <c r="BB99" s="245"/>
    </row>
    <row r="100" spans="1:54" s="202" customFormat="1" ht="34.049999999999997" customHeight="1">
      <c r="A100" s="360" t="s">
        <v>338</v>
      </c>
      <c r="B100" s="360"/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244"/>
      <c r="AS100" s="245"/>
      <c r="AT100" s="245"/>
      <c r="AU100" s="245"/>
      <c r="AV100" s="245"/>
      <c r="AW100" s="245"/>
      <c r="AX100" s="245"/>
      <c r="AY100" s="247"/>
      <c r="AZ100" s="245"/>
      <c r="BA100" s="245"/>
      <c r="BB100" s="245"/>
    </row>
    <row r="101" spans="1:54" s="202" customFormat="1" ht="35.25" customHeight="1">
      <c r="A101" s="358" t="s">
        <v>93</v>
      </c>
      <c r="B101" s="343" t="s">
        <v>339</v>
      </c>
      <c r="C101" s="343" t="s">
        <v>340</v>
      </c>
      <c r="D101" s="183" t="s">
        <v>41</v>
      </c>
      <c r="E101" s="98">
        <f>E102</f>
        <v>55831.315140000006</v>
      </c>
      <c r="F101" s="98">
        <f>F102</f>
        <v>13117.394199999999</v>
      </c>
      <c r="G101" s="119">
        <f t="shared" ref="G101:G104" si="34">F101/E101</f>
        <v>0.23494689614793118</v>
      </c>
      <c r="H101" s="98">
        <f>H102</f>
        <v>9.0012000000000008</v>
      </c>
      <c r="I101" s="98">
        <f>I102</f>
        <v>9.0012000000000008</v>
      </c>
      <c r="J101" s="119">
        <f>I101/H101</f>
        <v>1</v>
      </c>
      <c r="K101" s="98">
        <f>K102</f>
        <v>1810.8679999999999</v>
      </c>
      <c r="L101" s="98">
        <f>L102</f>
        <v>1810.8679999999999</v>
      </c>
      <c r="M101" s="119">
        <f t="shared" ref="M101:M104" si="35">L101/K101</f>
        <v>1</v>
      </c>
      <c r="N101" s="98">
        <f>N102</f>
        <v>0</v>
      </c>
      <c r="O101" s="98">
        <f>O102</f>
        <v>0</v>
      </c>
      <c r="P101" s="98"/>
      <c r="Q101" s="98">
        <f>Q102</f>
        <v>1475.8680000000002</v>
      </c>
      <c r="R101" s="98">
        <f>R102</f>
        <v>1475.8300000000002</v>
      </c>
      <c r="S101" s="98"/>
      <c r="T101" s="98">
        <f>T102</f>
        <v>0</v>
      </c>
      <c r="U101" s="98">
        <f>U102</f>
        <v>0</v>
      </c>
      <c r="V101" s="98"/>
      <c r="W101" s="98">
        <f t="shared" ref="W101:X101" si="36">W102</f>
        <v>6998.2</v>
      </c>
      <c r="X101" s="98">
        <f t="shared" si="36"/>
        <v>2269.5479999999998</v>
      </c>
      <c r="Y101" s="98"/>
      <c r="Z101" s="98">
        <f t="shared" ref="Z101:AC101" si="37">Z102</f>
        <v>3478.1769999999997</v>
      </c>
      <c r="AA101" s="98">
        <f t="shared" si="37"/>
        <v>0</v>
      </c>
      <c r="AB101" s="98">
        <f t="shared" si="37"/>
        <v>0</v>
      </c>
      <c r="AC101" s="98">
        <f t="shared" si="37"/>
        <v>1909.4470000000001</v>
      </c>
      <c r="AD101" s="98"/>
      <c r="AE101" s="98">
        <f t="shared" ref="AE101:AH101" si="38">AE102</f>
        <v>0</v>
      </c>
      <c r="AF101" s="98">
        <f t="shared" si="38"/>
        <v>0</v>
      </c>
      <c r="AG101" s="98">
        <f t="shared" si="38"/>
        <v>0</v>
      </c>
      <c r="AH101" s="98">
        <f t="shared" si="38"/>
        <v>0</v>
      </c>
      <c r="AI101" s="98"/>
      <c r="AJ101" s="98">
        <f t="shared" ref="AJ101:AM101" si="39">AJ102</f>
        <v>0</v>
      </c>
      <c r="AK101" s="98">
        <f t="shared" si="39"/>
        <v>0</v>
      </c>
      <c r="AL101" s="98">
        <f t="shared" si="39"/>
        <v>0</v>
      </c>
      <c r="AM101" s="98">
        <f t="shared" si="39"/>
        <v>0</v>
      </c>
      <c r="AN101" s="98"/>
      <c r="AO101" s="98">
        <f t="shared" ref="AO101:AR101" si="40">AO102</f>
        <v>0</v>
      </c>
      <c r="AP101" s="98" t="e">
        <f t="shared" si="40"/>
        <v>#REF!</v>
      </c>
      <c r="AQ101" s="98" t="e">
        <f t="shared" si="40"/>
        <v>#REF!</v>
      </c>
      <c r="AR101" s="98">
        <f t="shared" si="40"/>
        <v>0</v>
      </c>
      <c r="AS101" s="245"/>
      <c r="AT101" s="98">
        <f t="shared" ref="AT101:AW101" si="41">AT102</f>
        <v>0</v>
      </c>
      <c r="AU101" s="98">
        <f t="shared" si="41"/>
        <v>0</v>
      </c>
      <c r="AV101" s="98">
        <f t="shared" si="41"/>
        <v>0</v>
      </c>
      <c r="AW101" s="98">
        <f t="shared" si="41"/>
        <v>0</v>
      </c>
      <c r="AX101" s="245"/>
      <c r="AY101" s="174">
        <f>AY102</f>
        <v>36416.500940000005</v>
      </c>
      <c r="AZ101" s="98">
        <f t="shared" ref="AZ101" si="42">AZ102</f>
        <v>0</v>
      </c>
      <c r="BA101" s="245"/>
      <c r="BB101" s="245"/>
    </row>
    <row r="102" spans="1:54" s="202" customFormat="1" ht="35.25" customHeight="1">
      <c r="A102" s="358"/>
      <c r="B102" s="343"/>
      <c r="C102" s="343"/>
      <c r="D102" s="171" t="s">
        <v>43</v>
      </c>
      <c r="E102" s="98">
        <f>E104+E106+E108+E110+E112+E114+E132+E134+E136+E138+E140+E116+E118+E142+E146+E120+E122+E124+E126+E128+E130+E144+E148+E150+E152+E154+E156+E158+E160+E162+E164+E166</f>
        <v>55831.315140000006</v>
      </c>
      <c r="F102" s="98">
        <f>F104+F106+F108+F110+F112+F114+F132+F134+F136+F138+F140+F116+F118+F142+F146+F130+F148+F144+F128+F126+F122+F120+F124</f>
        <v>13117.394199999999</v>
      </c>
      <c r="G102" s="119">
        <f t="shared" si="34"/>
        <v>0.23494689614793118</v>
      </c>
      <c r="H102" s="98">
        <f>H104+H106+H108+H110+H112+H114</f>
        <v>9.0012000000000008</v>
      </c>
      <c r="I102" s="98">
        <f>I104+I106+I108+I110+I112+I114</f>
        <v>9.0012000000000008</v>
      </c>
      <c r="J102" s="119">
        <f>I102/H102</f>
        <v>1</v>
      </c>
      <c r="K102" s="98">
        <f>K104+K106+K108+K110+K112+K114</f>
        <v>1810.8679999999999</v>
      </c>
      <c r="L102" s="98">
        <f>L104+L106+L108+L110+L112+L114</f>
        <v>1810.8679999999999</v>
      </c>
      <c r="M102" s="119">
        <f t="shared" si="35"/>
        <v>1</v>
      </c>
      <c r="N102" s="98">
        <f>N104+N106+N108+N110+N112+N114</f>
        <v>0</v>
      </c>
      <c r="O102" s="98">
        <f>O104+O106+O108+O110+O112+O114</f>
        <v>0</v>
      </c>
      <c r="P102" s="98"/>
      <c r="Q102" s="98">
        <f>Q104+Q106+Q108+Q110+Q112+Q114+Q118</f>
        <v>1475.8680000000002</v>
      </c>
      <c r="R102" s="98">
        <f>R104+R106+R108+R110+R112+R114+R118</f>
        <v>1475.8300000000002</v>
      </c>
      <c r="S102" s="98"/>
      <c r="T102" s="98">
        <f>T104+T106+T108+T110+T112+T114</f>
        <v>0</v>
      </c>
      <c r="U102" s="98">
        <f>U104+U106+U108+U110+U112+U114</f>
        <v>0</v>
      </c>
      <c r="V102" s="98"/>
      <c r="W102" s="98">
        <f>W104+W106+W108+W110+W112+W114</f>
        <v>6998.2</v>
      </c>
      <c r="X102" s="98">
        <f>X104+X106+X108+X110+X112+X114</f>
        <v>2269.5479999999998</v>
      </c>
      <c r="Y102" s="98"/>
      <c r="Z102" s="98">
        <f>Z104+Z106+Z108+Z110+Z112+Z114+Z134</f>
        <v>3478.1769999999997</v>
      </c>
      <c r="AA102" s="98">
        <f t="shared" ref="AA102:AC102" si="43">AA104+AA106+AA108+AA110+AA112+AA114+AA134</f>
        <v>0</v>
      </c>
      <c r="AB102" s="98">
        <f t="shared" si="43"/>
        <v>0</v>
      </c>
      <c r="AC102" s="98">
        <f t="shared" si="43"/>
        <v>1909.4470000000001</v>
      </c>
      <c r="AD102" s="98"/>
      <c r="AE102" s="98">
        <f>AE104+AE106+AE108+AE110+AE112+AE114</f>
        <v>0</v>
      </c>
      <c r="AF102" s="98">
        <f t="shared" ref="AF102:AH102" si="44">AF104+AF106+AF108+AF110+AF112+AF114</f>
        <v>0</v>
      </c>
      <c r="AG102" s="98">
        <f t="shared" si="44"/>
        <v>0</v>
      </c>
      <c r="AH102" s="98">
        <f t="shared" si="44"/>
        <v>0</v>
      </c>
      <c r="AI102" s="98"/>
      <c r="AJ102" s="98">
        <f>AJ104+AJ106+AJ108+AJ110+AJ112+AJ114</f>
        <v>0</v>
      </c>
      <c r="AK102" s="98">
        <f t="shared" ref="AK102:AM102" si="45">AK104+AK106+AK108+AK110+AK112+AK114</f>
        <v>0</v>
      </c>
      <c r="AL102" s="98">
        <f t="shared" si="45"/>
        <v>0</v>
      </c>
      <c r="AM102" s="98">
        <f t="shared" si="45"/>
        <v>0</v>
      </c>
      <c r="AN102" s="98"/>
      <c r="AO102" s="98">
        <f>AO104+AO106+AO108+AO110+AO112+AO114</f>
        <v>0</v>
      </c>
      <c r="AP102" s="98" t="e">
        <f t="shared" ref="AP102:AR102" si="46">AP104+AP106+AP108+AP110+AP112+AP114</f>
        <v>#REF!</v>
      </c>
      <c r="AQ102" s="98" t="e">
        <f t="shared" si="46"/>
        <v>#REF!</v>
      </c>
      <c r="AR102" s="98">
        <f t="shared" si="46"/>
        <v>0</v>
      </c>
      <c r="AS102" s="245"/>
      <c r="AT102" s="98">
        <f>AT104+AT106+AT108+AT110+AT112+AT114</f>
        <v>0</v>
      </c>
      <c r="AU102" s="98">
        <f t="shared" ref="AU102:AW102" si="47">AU104+AU106+AU108+AU110+AU112+AU114</f>
        <v>0</v>
      </c>
      <c r="AV102" s="98">
        <f t="shared" si="47"/>
        <v>0</v>
      </c>
      <c r="AW102" s="98">
        <f t="shared" si="47"/>
        <v>0</v>
      </c>
      <c r="AX102" s="245"/>
      <c r="AY102" s="98">
        <f>AY104+AY106+AY108+AY110+AY112+AY114+AY116+AY118+AY120+AY122+AY124+AY126+AY128+AY132+AY134+AY136+AY138+AY142+AY144+AY146+AY148+AY150+AY152+AY154+AY156+AY158+AY160+AY162+AY164+AY166</f>
        <v>36416.500940000005</v>
      </c>
      <c r="AZ102" s="98">
        <f>AZ104+AZ106+AZ108+AZ110+AZ112+AZ114</f>
        <v>0</v>
      </c>
      <c r="BA102" s="245"/>
      <c r="BB102" s="292">
        <f>SUM(AY102+W102+Q102+K102)</f>
        <v>46701.436940000007</v>
      </c>
    </row>
    <row r="103" spans="1:54" s="202" customFormat="1" ht="35.25" customHeight="1">
      <c r="A103" s="361" t="s">
        <v>387</v>
      </c>
      <c r="B103" s="342" t="s">
        <v>388</v>
      </c>
      <c r="C103" s="343" t="s">
        <v>340</v>
      </c>
      <c r="D103" s="183" t="s">
        <v>41</v>
      </c>
      <c r="E103" s="98">
        <f>E104</f>
        <v>8515.5499999999993</v>
      </c>
      <c r="F103" s="221">
        <f>F104</f>
        <v>4993.13</v>
      </c>
      <c r="G103" s="119">
        <f t="shared" si="34"/>
        <v>0.58635437523119471</v>
      </c>
      <c r="H103" s="98"/>
      <c r="I103" s="98"/>
      <c r="J103" s="98"/>
      <c r="K103" s="98">
        <f>K104</f>
        <v>905.37</v>
      </c>
      <c r="L103" s="98">
        <f>L104</f>
        <v>905.37</v>
      </c>
      <c r="M103" s="119">
        <f t="shared" si="35"/>
        <v>1</v>
      </c>
      <c r="N103" s="98"/>
      <c r="O103" s="98"/>
      <c r="P103" s="98"/>
      <c r="Q103" s="98">
        <v>1260.9000000000001</v>
      </c>
      <c r="R103" s="98">
        <f>SUM(R104)</f>
        <v>1260.8620000000001</v>
      </c>
      <c r="S103" s="98"/>
      <c r="T103" s="98"/>
      <c r="U103" s="98"/>
      <c r="V103" s="98"/>
      <c r="W103" s="98">
        <f>W104</f>
        <v>4223.2</v>
      </c>
      <c r="X103" s="98">
        <f>X104</f>
        <v>2269.5479999999998</v>
      </c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>
        <f t="shared" ref="AO103:AP143" si="48">AO104</f>
        <v>0</v>
      </c>
      <c r="AP103" s="98" t="e">
        <f>AP104</f>
        <v>#REF!</v>
      </c>
      <c r="AQ103" s="98"/>
      <c r="AR103" s="244"/>
      <c r="AS103" s="245"/>
      <c r="AT103" s="245"/>
      <c r="AU103" s="245"/>
      <c r="AV103" s="245"/>
      <c r="AW103" s="245"/>
      <c r="AX103" s="245"/>
      <c r="AY103" s="247"/>
      <c r="AZ103" s="245"/>
      <c r="BA103" s="245"/>
      <c r="BB103" s="245"/>
    </row>
    <row r="104" spans="1:54" s="202" customFormat="1" ht="56.25" customHeight="1">
      <c r="A104" s="362"/>
      <c r="B104" s="342"/>
      <c r="C104" s="343"/>
      <c r="D104" s="171" t="s">
        <v>43</v>
      </c>
      <c r="E104" s="98">
        <f>SUM(K104+Q104+W104+Z104)</f>
        <v>8515.5499999999993</v>
      </c>
      <c r="F104" s="221">
        <f>L104+R104+X104+AC104</f>
        <v>4993.13</v>
      </c>
      <c r="G104" s="119">
        <f t="shared" si="34"/>
        <v>0.58635437523119471</v>
      </c>
      <c r="H104" s="98"/>
      <c r="I104" s="98"/>
      <c r="J104" s="98"/>
      <c r="K104" s="98">
        <v>905.37</v>
      </c>
      <c r="L104" s="98">
        <v>905.37</v>
      </c>
      <c r="M104" s="119">
        <f t="shared" si="35"/>
        <v>1</v>
      </c>
      <c r="N104" s="98"/>
      <c r="O104" s="98"/>
      <c r="P104" s="98"/>
      <c r="Q104" s="98">
        <v>1260.9000000000001</v>
      </c>
      <c r="R104" s="98">
        <v>1260.8620000000001</v>
      </c>
      <c r="S104" s="98"/>
      <c r="T104" s="98"/>
      <c r="U104" s="98"/>
      <c r="V104" s="98"/>
      <c r="W104" s="98">
        <v>4223.2</v>
      </c>
      <c r="X104" s="98">
        <v>2269.5479999999998</v>
      </c>
      <c r="Y104" s="98"/>
      <c r="Z104" s="98">
        <v>2126.08</v>
      </c>
      <c r="AA104" s="98"/>
      <c r="AB104" s="98"/>
      <c r="AC104" s="98">
        <v>557.35</v>
      </c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>
        <v>0</v>
      </c>
      <c r="AP104" s="98" t="e">
        <f>#REF!+#REF!+#REF!+#REF!+#REF!+#REF!+#REF!+#REF!+#REF!+#REF!+#REF!+#REF!+#REF!+#REF!+#REF!+#REF!+#REF!</f>
        <v>#REF!</v>
      </c>
      <c r="AQ104" s="98" t="e">
        <f>#REF!+#REF!+#REF!+#REF!+#REF!+#REF!+#REF!+#REF!+#REF!+#REF!+#REF!+#REF!+#REF!+#REF!+#REF!+#REF!+#REF!</f>
        <v>#REF!</v>
      </c>
      <c r="AR104" s="244"/>
      <c r="AS104" s="245"/>
      <c r="AT104" s="245"/>
      <c r="AU104" s="245"/>
      <c r="AV104" s="245"/>
      <c r="AW104" s="245"/>
      <c r="AX104" s="245"/>
      <c r="AY104" s="247"/>
      <c r="AZ104" s="245"/>
      <c r="BA104" s="245"/>
      <c r="BB104" s="245"/>
    </row>
    <row r="105" spans="1:54" s="202" customFormat="1" ht="35.25" customHeight="1">
      <c r="A105" s="361" t="s">
        <v>389</v>
      </c>
      <c r="B105" s="342" t="s">
        <v>390</v>
      </c>
      <c r="C105" s="343" t="s">
        <v>340</v>
      </c>
      <c r="D105" s="183" t="s">
        <v>41</v>
      </c>
      <c r="E105" s="98">
        <f>E106</f>
        <v>9.0012000000000008</v>
      </c>
      <c r="F105" s="221">
        <f>F106</f>
        <v>9.0012000000000008</v>
      </c>
      <c r="G105" s="119">
        <f>F105/E105</f>
        <v>1</v>
      </c>
      <c r="H105" s="98">
        <f>H106</f>
        <v>9.0012000000000008</v>
      </c>
      <c r="I105" s="98">
        <f>I106</f>
        <v>9.0012000000000008</v>
      </c>
      <c r="J105" s="119">
        <f>I105/H105</f>
        <v>1</v>
      </c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>
        <f t="shared" si="48"/>
        <v>0</v>
      </c>
      <c r="AP105" s="98" t="e">
        <f>AP106</f>
        <v>#REF!</v>
      </c>
      <c r="AQ105" s="98"/>
      <c r="AR105" s="244"/>
      <c r="AS105" s="245"/>
      <c r="AT105" s="245"/>
      <c r="AU105" s="245"/>
      <c r="AV105" s="245"/>
      <c r="AW105" s="245"/>
      <c r="AX105" s="245"/>
      <c r="AY105" s="247"/>
      <c r="AZ105" s="245"/>
      <c r="BA105" s="245"/>
      <c r="BB105" s="245"/>
    </row>
    <row r="106" spans="1:54" s="202" customFormat="1" ht="35.25" customHeight="1">
      <c r="A106" s="362"/>
      <c r="B106" s="342"/>
      <c r="C106" s="343"/>
      <c r="D106" s="171" t="s">
        <v>43</v>
      </c>
      <c r="E106" s="98">
        <f>H106+K106+N106+Q106+T106+W106+Z106+AE106+AJ106+AO106+AT106+AY106</f>
        <v>9.0012000000000008</v>
      </c>
      <c r="F106" s="221">
        <f>I106</f>
        <v>9.0012000000000008</v>
      </c>
      <c r="G106" s="119">
        <f>F106/E106</f>
        <v>1</v>
      </c>
      <c r="H106" s="98">
        <v>9.0012000000000008</v>
      </c>
      <c r="I106" s="98">
        <f>H106</f>
        <v>9.0012000000000008</v>
      </c>
      <c r="J106" s="119">
        <f>I106/H106</f>
        <v>1</v>
      </c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>
        <v>0</v>
      </c>
      <c r="AP106" s="98" t="e">
        <f>#REF!+#REF!+#REF!+#REF!+#REF!+#REF!+#REF!+#REF!+#REF!+#REF!+#REF!+#REF!+#REF!+#REF!+#REF!+#REF!+#REF!</f>
        <v>#REF!</v>
      </c>
      <c r="AQ106" s="98" t="e">
        <f>#REF!+#REF!+#REF!+#REF!+#REF!+#REF!+#REF!+#REF!+#REF!+#REF!+#REF!+#REF!+#REF!+#REF!+#REF!+#REF!+#REF!</f>
        <v>#REF!</v>
      </c>
      <c r="AR106" s="244"/>
      <c r="AS106" s="245"/>
      <c r="AT106" s="245"/>
      <c r="AU106" s="245"/>
      <c r="AV106" s="245"/>
      <c r="AW106" s="245"/>
      <c r="AX106" s="245"/>
      <c r="AY106" s="247"/>
      <c r="AZ106" s="245"/>
      <c r="BA106" s="245"/>
      <c r="BB106" s="245"/>
    </row>
    <row r="107" spans="1:54" s="202" customFormat="1" ht="35.25" customHeight="1">
      <c r="A107" s="361" t="s">
        <v>391</v>
      </c>
      <c r="B107" s="342" t="s">
        <v>392</v>
      </c>
      <c r="C107" s="343" t="s">
        <v>340</v>
      </c>
      <c r="D107" s="183" t="s">
        <v>41</v>
      </c>
      <c r="E107" s="98">
        <f>E108</f>
        <v>9.8329400000000007</v>
      </c>
      <c r="F107" s="22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>
        <f t="shared" si="48"/>
        <v>0</v>
      </c>
      <c r="AP107" s="98" t="e">
        <f>AP108</f>
        <v>#REF!</v>
      </c>
      <c r="AQ107" s="98"/>
      <c r="AR107" s="244"/>
      <c r="AS107" s="245"/>
      <c r="AT107" s="245"/>
      <c r="AU107" s="245"/>
      <c r="AV107" s="245"/>
      <c r="AW107" s="245"/>
      <c r="AX107" s="245"/>
      <c r="AY107" s="247">
        <f>AY108</f>
        <v>9.8329400000000007</v>
      </c>
      <c r="AZ107" s="245"/>
      <c r="BA107" s="245"/>
      <c r="BB107" s="245"/>
    </row>
    <row r="108" spans="1:54" s="202" customFormat="1" ht="35.25" customHeight="1">
      <c r="A108" s="362"/>
      <c r="B108" s="342"/>
      <c r="C108" s="343"/>
      <c r="D108" s="171" t="s">
        <v>43</v>
      </c>
      <c r="E108" s="98">
        <f>H108+K108+N108+Q108+T108+W108+Z108+AE108+AJ108+AO108+AT108+AY108</f>
        <v>9.8329400000000007</v>
      </c>
      <c r="F108" s="221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>
        <v>0</v>
      </c>
      <c r="AP108" s="98" t="e">
        <f>#REF!+#REF!+#REF!+#REF!+#REF!+#REF!+#REF!+#REF!+#REF!+#REF!+#REF!+#REF!+#REF!+#REF!+#REF!+#REF!+#REF!</f>
        <v>#REF!</v>
      </c>
      <c r="AQ108" s="98" t="e">
        <f>#REF!+#REF!+#REF!+#REF!+#REF!+#REF!+#REF!+#REF!+#REF!+#REF!+#REF!+#REF!+#REF!+#REF!+#REF!+#REF!+#REF!</f>
        <v>#REF!</v>
      </c>
      <c r="AR108" s="244"/>
      <c r="AS108" s="245"/>
      <c r="AT108" s="245"/>
      <c r="AU108" s="245"/>
      <c r="AV108" s="245"/>
      <c r="AW108" s="245"/>
      <c r="AX108" s="245"/>
      <c r="AY108" s="247">
        <v>9.8329400000000007</v>
      </c>
      <c r="AZ108" s="245"/>
      <c r="BA108" s="245"/>
      <c r="BB108" s="245"/>
    </row>
    <row r="109" spans="1:54" s="202" customFormat="1" ht="35.25" customHeight="1">
      <c r="A109" s="340" t="s">
        <v>393</v>
      </c>
      <c r="B109" s="342" t="s">
        <v>394</v>
      </c>
      <c r="C109" s="343" t="s">
        <v>340</v>
      </c>
      <c r="D109" s="183" t="s">
        <v>41</v>
      </c>
      <c r="E109" s="98">
        <f>E110</f>
        <v>1489.5</v>
      </c>
      <c r="F109" s="221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>
        <f>Q110</f>
        <v>0</v>
      </c>
      <c r="R109" s="98"/>
      <c r="S109" s="98"/>
      <c r="T109" s="98"/>
      <c r="U109" s="98"/>
      <c r="V109" s="98"/>
      <c r="W109" s="98">
        <v>1489.5</v>
      </c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>
        <f t="shared" si="48"/>
        <v>0</v>
      </c>
      <c r="AP109" s="98" t="e">
        <f>AP110</f>
        <v>#REF!</v>
      </c>
      <c r="AQ109" s="98"/>
      <c r="AR109" s="244"/>
      <c r="AS109" s="245"/>
      <c r="AT109" s="245"/>
      <c r="AU109" s="245"/>
      <c r="AV109" s="245"/>
      <c r="AW109" s="245"/>
      <c r="AX109" s="245"/>
      <c r="AY109" s="247"/>
      <c r="AZ109" s="245"/>
      <c r="BA109" s="245"/>
      <c r="BB109" s="245"/>
    </row>
    <row r="110" spans="1:54" s="202" customFormat="1" ht="35.25" customHeight="1">
      <c r="A110" s="341"/>
      <c r="B110" s="342"/>
      <c r="C110" s="343"/>
      <c r="D110" s="171" t="s">
        <v>43</v>
      </c>
      <c r="E110" s="98">
        <f>H110+K110+N110+Q110+T110+W110+Z110+AE110+AJ110+AO110+AT110+AY110</f>
        <v>1489.5</v>
      </c>
      <c r="F110" s="221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>
        <v>0</v>
      </c>
      <c r="R110" s="98"/>
      <c r="S110" s="98"/>
      <c r="T110" s="98"/>
      <c r="U110" s="98"/>
      <c r="V110" s="98"/>
      <c r="W110" s="98">
        <v>1489.5</v>
      </c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>
        <v>0</v>
      </c>
      <c r="AP110" s="98" t="e">
        <f>#REF!+#REF!+#REF!+#REF!+#REF!+#REF!+#REF!+#REF!+#REF!+#REF!+#REF!+#REF!+#REF!+#REF!+#REF!+#REF!+#REF!</f>
        <v>#REF!</v>
      </c>
      <c r="AQ110" s="98" t="e">
        <f>#REF!+#REF!+#REF!+#REF!+#REF!+#REF!+#REF!+#REF!+#REF!+#REF!+#REF!+#REF!+#REF!+#REF!+#REF!+#REF!+#REF!</f>
        <v>#REF!</v>
      </c>
      <c r="AR110" s="244"/>
      <c r="AS110" s="245"/>
      <c r="AT110" s="245"/>
      <c r="AU110" s="245"/>
      <c r="AV110" s="245"/>
      <c r="AW110" s="245"/>
      <c r="AX110" s="245"/>
      <c r="AY110" s="247">
        <v>0</v>
      </c>
      <c r="AZ110" s="245"/>
      <c r="BA110" s="245"/>
      <c r="BB110" s="245"/>
    </row>
    <row r="111" spans="1:54" s="202" customFormat="1" ht="35.25" customHeight="1">
      <c r="A111" s="340" t="s">
        <v>395</v>
      </c>
      <c r="B111" s="342" t="s">
        <v>396</v>
      </c>
      <c r="C111" s="343" t="s">
        <v>340</v>
      </c>
      <c r="D111" s="183" t="s">
        <v>41</v>
      </c>
      <c r="E111" s="98">
        <f>E112</f>
        <v>1224.2</v>
      </c>
      <c r="F111" s="221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>
        <f>Q112</f>
        <v>0</v>
      </c>
      <c r="R111" s="98"/>
      <c r="S111" s="98"/>
      <c r="T111" s="98"/>
      <c r="U111" s="98"/>
      <c r="V111" s="98"/>
      <c r="W111" s="98">
        <v>1224.2</v>
      </c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>
        <f t="shared" si="48"/>
        <v>0</v>
      </c>
      <c r="AP111" s="98" t="e">
        <f>AP112</f>
        <v>#REF!</v>
      </c>
      <c r="AQ111" s="98"/>
      <c r="AR111" s="244"/>
      <c r="AS111" s="245"/>
      <c r="AT111" s="245"/>
      <c r="AU111" s="245"/>
      <c r="AV111" s="245"/>
      <c r="AW111" s="245"/>
      <c r="AX111" s="245"/>
      <c r="AY111" s="247"/>
      <c r="AZ111" s="245"/>
      <c r="BA111" s="245"/>
      <c r="BB111" s="245"/>
    </row>
    <row r="112" spans="1:54" s="202" customFormat="1" ht="35.25" customHeight="1">
      <c r="A112" s="341"/>
      <c r="B112" s="342"/>
      <c r="C112" s="343"/>
      <c r="D112" s="171" t="s">
        <v>43</v>
      </c>
      <c r="E112" s="98">
        <f>H112+K112+N112+Q112+T112+W112+Z112+AE112+AJ112+AO112+AT112+AY112</f>
        <v>1224.2</v>
      </c>
      <c r="F112" s="221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>
        <v>0</v>
      </c>
      <c r="R112" s="98"/>
      <c r="S112" s="98"/>
      <c r="T112" s="98"/>
      <c r="U112" s="98"/>
      <c r="V112" s="98"/>
      <c r="W112" s="98">
        <v>1224.2</v>
      </c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>
        <v>0</v>
      </c>
      <c r="AP112" s="98" t="e">
        <f>#REF!+#REF!+#REF!+#REF!+#REF!+#REF!+#REF!+#REF!+#REF!+#REF!+#REF!+#REF!+#REF!+#REF!+#REF!+#REF!+#REF!</f>
        <v>#REF!</v>
      </c>
      <c r="AQ112" s="98" t="e">
        <f>#REF!+#REF!+#REF!+#REF!+#REF!+#REF!+#REF!+#REF!+#REF!+#REF!+#REF!+#REF!+#REF!+#REF!+#REF!+#REF!+#REF!</f>
        <v>#REF!</v>
      </c>
      <c r="AR112" s="244"/>
      <c r="AS112" s="245"/>
      <c r="AT112" s="245"/>
      <c r="AU112" s="245"/>
      <c r="AV112" s="245"/>
      <c r="AW112" s="245"/>
      <c r="AX112" s="245"/>
      <c r="AY112" s="247">
        <v>0</v>
      </c>
      <c r="AZ112" s="245"/>
      <c r="BA112" s="245"/>
      <c r="BB112" s="245"/>
    </row>
    <row r="113" spans="1:54" s="202" customFormat="1" ht="35.25" customHeight="1">
      <c r="A113" s="340" t="s">
        <v>397</v>
      </c>
      <c r="B113" s="342" t="s">
        <v>398</v>
      </c>
      <c r="C113" s="343" t="s">
        <v>340</v>
      </c>
      <c r="D113" s="183" t="s">
        <v>41</v>
      </c>
      <c r="E113" s="98">
        <f>E114</f>
        <v>966.798</v>
      </c>
      <c r="F113" s="221">
        <f>L113</f>
        <v>905.49800000000005</v>
      </c>
      <c r="G113" s="119">
        <f>F113/E113</f>
        <v>0.93659482125531912</v>
      </c>
      <c r="H113" s="98"/>
      <c r="I113" s="98"/>
      <c r="J113" s="98"/>
      <c r="K113" s="98">
        <f>K114</f>
        <v>905.49800000000005</v>
      </c>
      <c r="L113" s="98">
        <f>K113</f>
        <v>905.49800000000005</v>
      </c>
      <c r="M113" s="119">
        <f>L113/K113</f>
        <v>1</v>
      </c>
      <c r="N113" s="98"/>
      <c r="O113" s="98"/>
      <c r="P113" s="98"/>
      <c r="Q113" s="98"/>
      <c r="R113" s="98"/>
      <c r="S113" s="98"/>
      <c r="T113" s="98"/>
      <c r="U113" s="98"/>
      <c r="V113" s="98"/>
      <c r="W113" s="98">
        <f>SUM(W114)</f>
        <v>61.3</v>
      </c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>
        <f t="shared" si="48"/>
        <v>0</v>
      </c>
      <c r="AP113" s="98" t="e">
        <f>AP114</f>
        <v>#REF!</v>
      </c>
      <c r="AQ113" s="98"/>
      <c r="AR113" s="244"/>
      <c r="AS113" s="245"/>
      <c r="AT113" s="245"/>
      <c r="AU113" s="245"/>
      <c r="AV113" s="245"/>
      <c r="AW113" s="245"/>
      <c r="AX113" s="245"/>
      <c r="AY113" s="247">
        <f>SUM(AY114)</f>
        <v>0</v>
      </c>
      <c r="AZ113" s="245"/>
      <c r="BA113" s="245"/>
      <c r="BB113" s="245"/>
    </row>
    <row r="114" spans="1:54" s="202" customFormat="1" ht="35.25" customHeight="1">
      <c r="A114" s="341"/>
      <c r="B114" s="342"/>
      <c r="C114" s="343"/>
      <c r="D114" s="171" t="s">
        <v>43</v>
      </c>
      <c r="E114" s="98">
        <f>H114+K114+N114+Q114+T114+W114+Z114+AE114+AJ114+AO114+AT114+AY114</f>
        <v>966.798</v>
      </c>
      <c r="F114" s="221">
        <f>L114</f>
        <v>905.49800000000005</v>
      </c>
      <c r="G114" s="119">
        <f>F114/E114</f>
        <v>0.93659482125531912</v>
      </c>
      <c r="H114" s="98"/>
      <c r="I114" s="98"/>
      <c r="J114" s="98"/>
      <c r="K114" s="98">
        <v>905.49800000000005</v>
      </c>
      <c r="L114" s="98">
        <f>K114</f>
        <v>905.49800000000005</v>
      </c>
      <c r="M114" s="119">
        <f>L114/K114</f>
        <v>1</v>
      </c>
      <c r="N114" s="98"/>
      <c r="O114" s="98"/>
      <c r="P114" s="98"/>
      <c r="Q114" s="98">
        <v>0</v>
      </c>
      <c r="R114" s="98"/>
      <c r="S114" s="98"/>
      <c r="T114" s="98"/>
      <c r="U114" s="98"/>
      <c r="V114" s="98"/>
      <c r="W114" s="98">
        <v>61.3</v>
      </c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>
        <v>0</v>
      </c>
      <c r="AP114" s="98" t="e">
        <f>#REF!+#REF!+#REF!+#REF!+#REF!+#REF!+#REF!+#REF!+#REF!+#REF!+#REF!+#REF!+#REF!+#REF!+#REF!+#REF!+#REF!</f>
        <v>#REF!</v>
      </c>
      <c r="AQ114" s="98" t="e">
        <f>#REF!+#REF!+#REF!+#REF!+#REF!+#REF!+#REF!+#REF!+#REF!+#REF!+#REF!+#REF!+#REF!+#REF!+#REF!+#REF!+#REF!</f>
        <v>#REF!</v>
      </c>
      <c r="AR114" s="244"/>
      <c r="AS114" s="245"/>
      <c r="AT114" s="245"/>
      <c r="AU114" s="245"/>
      <c r="AV114" s="245"/>
      <c r="AW114" s="245"/>
      <c r="AX114" s="245"/>
      <c r="AY114" s="247">
        <v>0</v>
      </c>
      <c r="AZ114" s="245"/>
      <c r="BA114" s="245"/>
      <c r="BB114" s="245"/>
    </row>
    <row r="115" spans="1:54" s="202" customFormat="1" ht="35.25" customHeight="1">
      <c r="A115" s="344" t="s">
        <v>415</v>
      </c>
      <c r="B115" s="346" t="s">
        <v>414</v>
      </c>
      <c r="C115" s="343" t="s">
        <v>340</v>
      </c>
      <c r="D115" s="183" t="s">
        <v>41</v>
      </c>
      <c r="E115" s="98">
        <f t="shared" ref="E115:E117" si="49">H115+K115+N115+Q115+T115+W115+Z115+AE115+AJ115+AO115+AT115+AY115</f>
        <v>782</v>
      </c>
      <c r="F115" s="221"/>
      <c r="G115" s="119">
        <f t="shared" ref="G115:G134" si="50">F115/E115</f>
        <v>0</v>
      </c>
      <c r="H115" s="98"/>
      <c r="I115" s="98"/>
      <c r="J115" s="98"/>
      <c r="K115" s="98"/>
      <c r="L115" s="98"/>
      <c r="M115" s="119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244"/>
      <c r="AS115" s="245"/>
      <c r="AT115" s="245"/>
      <c r="AU115" s="245"/>
      <c r="AV115" s="245"/>
      <c r="AW115" s="245"/>
      <c r="AX115" s="245"/>
      <c r="AY115" s="247">
        <f>SUM(AY116)</f>
        <v>782</v>
      </c>
      <c r="AZ115" s="245"/>
      <c r="BA115" s="245"/>
      <c r="BB115" s="245"/>
    </row>
    <row r="116" spans="1:54" s="202" customFormat="1" ht="35.25" customHeight="1">
      <c r="A116" s="345"/>
      <c r="B116" s="347"/>
      <c r="C116" s="343"/>
      <c r="D116" s="171" t="s">
        <v>43</v>
      </c>
      <c r="E116" s="98">
        <f t="shared" si="49"/>
        <v>782</v>
      </c>
      <c r="F116" s="221"/>
      <c r="G116" s="119">
        <f t="shared" si="50"/>
        <v>0</v>
      </c>
      <c r="H116" s="98"/>
      <c r="I116" s="98"/>
      <c r="J116" s="98"/>
      <c r="K116" s="98"/>
      <c r="L116" s="98"/>
      <c r="M116" s="119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244"/>
      <c r="AS116" s="245"/>
      <c r="AT116" s="245"/>
      <c r="AU116" s="245"/>
      <c r="AV116" s="245"/>
      <c r="AW116" s="245"/>
      <c r="AX116" s="245"/>
      <c r="AY116" s="247">
        <v>782</v>
      </c>
      <c r="AZ116" s="245"/>
      <c r="BA116" s="245"/>
      <c r="BB116" s="245"/>
    </row>
    <row r="117" spans="1:54" s="202" customFormat="1" ht="35.25" customHeight="1">
      <c r="A117" s="344" t="s">
        <v>416</v>
      </c>
      <c r="B117" s="346" t="s">
        <v>417</v>
      </c>
      <c r="C117" s="343" t="s">
        <v>340</v>
      </c>
      <c r="D117" s="183" t="s">
        <v>41</v>
      </c>
      <c r="E117" s="98">
        <f t="shared" si="49"/>
        <v>2094.31</v>
      </c>
      <c r="F117" s="98">
        <f>I117+L117+O117+R117+U117+X117+AA117+AF117+AK117+AP117+AU117+AZ117+AC117</f>
        <v>989.80100000000004</v>
      </c>
      <c r="G117" s="119">
        <f t="shared" si="50"/>
        <v>0.47261436941045026</v>
      </c>
      <c r="H117" s="98"/>
      <c r="I117" s="98"/>
      <c r="J117" s="98"/>
      <c r="K117" s="98"/>
      <c r="L117" s="98"/>
      <c r="M117" s="119"/>
      <c r="N117" s="98"/>
      <c r="O117" s="98"/>
      <c r="P117" s="98"/>
      <c r="Q117" s="98">
        <f>SUM(Q118)</f>
        <v>214.96799999999999</v>
      </c>
      <c r="R117" s="98">
        <f>SUM(R118)</f>
        <v>214.96799999999999</v>
      </c>
      <c r="S117" s="98"/>
      <c r="T117" s="98">
        <f>SUM(T118)</f>
        <v>408.41</v>
      </c>
      <c r="U117" s="98">
        <f>SUM(U118)</f>
        <v>408.41</v>
      </c>
      <c r="V117" s="98"/>
      <c r="W117" s="98">
        <f>SUM(W118)</f>
        <v>0</v>
      </c>
      <c r="X117" s="98">
        <f>SUM(X118)</f>
        <v>0</v>
      </c>
      <c r="Y117" s="98"/>
      <c r="Z117" s="98">
        <f t="shared" ref="Z117:AB117" si="51">SUM(Z118)</f>
        <v>366.423</v>
      </c>
      <c r="AA117" s="98">
        <f t="shared" si="51"/>
        <v>0</v>
      </c>
      <c r="AB117" s="98">
        <f t="shared" si="51"/>
        <v>0</v>
      </c>
      <c r="AC117" s="98">
        <f>SUM(AC118)</f>
        <v>366.423</v>
      </c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244"/>
      <c r="AS117" s="245"/>
      <c r="AT117" s="245"/>
      <c r="AU117" s="245"/>
      <c r="AV117" s="245"/>
      <c r="AW117" s="245"/>
      <c r="AX117" s="245"/>
      <c r="AY117" s="247">
        <f>SUM(AY118)</f>
        <v>1104.509</v>
      </c>
      <c r="AZ117" s="245"/>
      <c r="BA117" s="245"/>
      <c r="BB117" s="245"/>
    </row>
    <row r="118" spans="1:54" s="202" customFormat="1" ht="35.25" customHeight="1">
      <c r="A118" s="345"/>
      <c r="B118" s="347"/>
      <c r="C118" s="343"/>
      <c r="D118" s="171" t="s">
        <v>43</v>
      </c>
      <c r="E118" s="98">
        <f>H118+K118+N118+Q118+T118+W118+Z118+AE118+AJ118+AO118+AT118+AY118</f>
        <v>2094.31</v>
      </c>
      <c r="F118" s="98">
        <f>I118+L118+O118+R118+U118+X118+AA118+AF118+AK118+AP118+AU118+AZ118+AC118</f>
        <v>989.80100000000004</v>
      </c>
      <c r="G118" s="119">
        <f t="shared" si="50"/>
        <v>0.47261436941045026</v>
      </c>
      <c r="H118" s="98"/>
      <c r="I118" s="98"/>
      <c r="J118" s="98"/>
      <c r="K118" s="98"/>
      <c r="L118" s="98"/>
      <c r="M118" s="119"/>
      <c r="N118" s="98"/>
      <c r="O118" s="98"/>
      <c r="P118" s="98"/>
      <c r="Q118" s="98">
        <v>214.96799999999999</v>
      </c>
      <c r="R118" s="98">
        <v>214.96799999999999</v>
      </c>
      <c r="S118" s="98"/>
      <c r="T118" s="98">
        <v>408.41</v>
      </c>
      <c r="U118" s="98">
        <v>408.41</v>
      </c>
      <c r="V118" s="98"/>
      <c r="W118" s="98">
        <v>0</v>
      </c>
      <c r="X118" s="98">
        <v>0</v>
      </c>
      <c r="Y118" s="98"/>
      <c r="Z118" s="98">
        <v>366.423</v>
      </c>
      <c r="AA118" s="98"/>
      <c r="AB118" s="98"/>
      <c r="AC118" s="98">
        <v>366.423</v>
      </c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244"/>
      <c r="AS118" s="245"/>
      <c r="AT118" s="245"/>
      <c r="AU118" s="245"/>
      <c r="AV118" s="245"/>
      <c r="AW118" s="245"/>
      <c r="AX118" s="245"/>
      <c r="AY118" s="247">
        <v>1104.509</v>
      </c>
      <c r="AZ118" s="245"/>
      <c r="BA118" s="245"/>
      <c r="BB118" s="245"/>
    </row>
    <row r="119" spans="1:54" s="202" customFormat="1" ht="35.25" customHeight="1">
      <c r="A119" s="344" t="s">
        <v>424</v>
      </c>
      <c r="B119" s="346" t="s">
        <v>425</v>
      </c>
      <c r="C119" s="343" t="s">
        <v>340</v>
      </c>
      <c r="D119" s="291" t="s">
        <v>41</v>
      </c>
      <c r="E119" s="98">
        <f t="shared" ref="E119:E128" si="52">H119+K119+N119+Q119+T119+W119+Z119+AE119+AJ119+AO119+AT119+AY119</f>
        <v>3864.01</v>
      </c>
      <c r="F119" s="98">
        <f>I119+L119+O119+R119+U119+X119+AA119+AF119+AK119+AP119+AU119+AZ119+AC119</f>
        <v>867.596</v>
      </c>
      <c r="G119" s="119">
        <f t="shared" ref="G119:G128" si="53">F119/E119</f>
        <v>0.22453254520562835</v>
      </c>
      <c r="H119" s="98"/>
      <c r="I119" s="98"/>
      <c r="J119" s="98"/>
      <c r="K119" s="98"/>
      <c r="L119" s="98"/>
      <c r="M119" s="119"/>
      <c r="N119" s="98"/>
      <c r="O119" s="98"/>
      <c r="P119" s="98"/>
      <c r="Q119" s="98">
        <v>0</v>
      </c>
      <c r="R119" s="98">
        <f>SUM(R120)</f>
        <v>0</v>
      </c>
      <c r="S119" s="98"/>
      <c r="T119" s="98"/>
      <c r="U119" s="98"/>
      <c r="V119" s="98"/>
      <c r="W119" s="98"/>
      <c r="X119" s="98"/>
      <c r="Y119" s="98"/>
      <c r="Z119" s="98">
        <f t="shared" ref="Z119:AB119" si="54">Z120</f>
        <v>867.596</v>
      </c>
      <c r="AA119" s="98">
        <f t="shared" si="54"/>
        <v>0</v>
      </c>
      <c r="AB119" s="98">
        <f t="shared" si="54"/>
        <v>0</v>
      </c>
      <c r="AC119" s="98">
        <f>AC120</f>
        <v>867.596</v>
      </c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244"/>
      <c r="AS119" s="245"/>
      <c r="AT119" s="245"/>
      <c r="AU119" s="245"/>
      <c r="AV119" s="245"/>
      <c r="AW119" s="245"/>
      <c r="AX119" s="245"/>
      <c r="AY119" s="247">
        <f>SUM(AY120)</f>
        <v>2996.4140000000002</v>
      </c>
      <c r="AZ119" s="245"/>
      <c r="BA119" s="245"/>
      <c r="BB119" s="245"/>
    </row>
    <row r="120" spans="1:54" s="202" customFormat="1" ht="35.25" customHeight="1">
      <c r="A120" s="345"/>
      <c r="B120" s="347"/>
      <c r="C120" s="343"/>
      <c r="D120" s="171" t="s">
        <v>43</v>
      </c>
      <c r="E120" s="98">
        <f t="shared" si="52"/>
        <v>3864.01</v>
      </c>
      <c r="F120" s="98">
        <f>I120+L120+O120+R120+U120+X120+AA120+AF120+AK120+AP120+AU120+AZ120+AC120</f>
        <v>867.596</v>
      </c>
      <c r="G120" s="119">
        <f t="shared" si="53"/>
        <v>0.22453254520562835</v>
      </c>
      <c r="H120" s="98"/>
      <c r="I120" s="98"/>
      <c r="J120" s="98"/>
      <c r="K120" s="98"/>
      <c r="L120" s="98"/>
      <c r="M120" s="119"/>
      <c r="N120" s="98"/>
      <c r="O120" s="98"/>
      <c r="P120" s="98"/>
      <c r="Q120" s="98">
        <v>0</v>
      </c>
      <c r="R120" s="98">
        <v>0</v>
      </c>
      <c r="S120" s="98"/>
      <c r="T120" s="98"/>
      <c r="U120" s="98"/>
      <c r="V120" s="98"/>
      <c r="W120" s="98"/>
      <c r="X120" s="98"/>
      <c r="Y120" s="98"/>
      <c r="Z120" s="98">
        <v>867.596</v>
      </c>
      <c r="AA120" s="98"/>
      <c r="AB120" s="98"/>
      <c r="AC120" s="98">
        <v>867.596</v>
      </c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244"/>
      <c r="AS120" s="245"/>
      <c r="AT120" s="245"/>
      <c r="AU120" s="245"/>
      <c r="AV120" s="245"/>
      <c r="AW120" s="245"/>
      <c r="AX120" s="245"/>
      <c r="AY120" s="247">
        <v>2996.4140000000002</v>
      </c>
      <c r="AZ120" s="245"/>
      <c r="BA120" s="245"/>
      <c r="BB120" s="245"/>
    </row>
    <row r="121" spans="1:54" s="202" customFormat="1" ht="35.25" customHeight="1">
      <c r="A121" s="344" t="s">
        <v>426</v>
      </c>
      <c r="B121" s="346" t="s">
        <v>430</v>
      </c>
      <c r="C121" s="343" t="s">
        <v>340</v>
      </c>
      <c r="D121" s="291" t="s">
        <v>41</v>
      </c>
      <c r="E121" s="98">
        <f t="shared" si="52"/>
        <v>417.85899999999998</v>
      </c>
      <c r="F121" s="98">
        <f>I121+L121+O121+R121+U121+X121+AA121+AF121+AK121+AP121+AU121+AZ121+AC121</f>
        <v>417.85899999999998</v>
      </c>
      <c r="G121" s="119">
        <f t="shared" si="53"/>
        <v>1</v>
      </c>
      <c r="H121" s="98"/>
      <c r="I121" s="98"/>
      <c r="J121" s="98"/>
      <c r="K121" s="98"/>
      <c r="L121" s="98"/>
      <c r="M121" s="119"/>
      <c r="N121" s="98"/>
      <c r="O121" s="98"/>
      <c r="P121" s="98"/>
      <c r="Q121" s="98">
        <v>0</v>
      </c>
      <c r="R121" s="98">
        <v>0</v>
      </c>
      <c r="S121" s="98"/>
      <c r="T121" s="98"/>
      <c r="U121" s="98"/>
      <c r="V121" s="98"/>
      <c r="W121" s="98"/>
      <c r="X121" s="98"/>
      <c r="Y121" s="98"/>
      <c r="Z121" s="98">
        <f t="shared" ref="Z121:AB121" si="55">SUM(Z122)</f>
        <v>417.85899999999998</v>
      </c>
      <c r="AA121" s="98">
        <f t="shared" si="55"/>
        <v>0</v>
      </c>
      <c r="AB121" s="98">
        <f t="shared" si="55"/>
        <v>0</v>
      </c>
      <c r="AC121" s="98">
        <f>SUM(AC122)</f>
        <v>417.85899999999998</v>
      </c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244"/>
      <c r="AS121" s="245"/>
      <c r="AT121" s="245"/>
      <c r="AU121" s="245"/>
      <c r="AV121" s="245"/>
      <c r="AW121" s="245"/>
      <c r="AX121" s="245"/>
      <c r="AY121" s="247">
        <f>SUM(AY122)</f>
        <v>0</v>
      </c>
      <c r="AZ121" s="245"/>
      <c r="BA121" s="245"/>
      <c r="BB121" s="245"/>
    </row>
    <row r="122" spans="1:54" s="202" customFormat="1" ht="35.25" customHeight="1">
      <c r="A122" s="345"/>
      <c r="B122" s="347"/>
      <c r="C122" s="343"/>
      <c r="D122" s="171" t="s">
        <v>43</v>
      </c>
      <c r="E122" s="98">
        <f t="shared" si="52"/>
        <v>417.85899999999998</v>
      </c>
      <c r="F122" s="98">
        <f>I122+L122+O122+R122+U122+X122+AA122+AF122+AK122+AP122+AU122+AZ122+AC122</f>
        <v>417.85899999999998</v>
      </c>
      <c r="G122" s="119">
        <f t="shared" si="53"/>
        <v>1</v>
      </c>
      <c r="H122" s="98"/>
      <c r="I122" s="98"/>
      <c r="J122" s="98"/>
      <c r="K122" s="98"/>
      <c r="L122" s="98"/>
      <c r="M122" s="119"/>
      <c r="N122" s="98"/>
      <c r="O122" s="98"/>
      <c r="P122" s="98"/>
      <c r="Q122" s="98">
        <v>0</v>
      </c>
      <c r="R122" s="98">
        <v>0</v>
      </c>
      <c r="S122" s="98"/>
      <c r="T122" s="98"/>
      <c r="U122" s="98"/>
      <c r="V122" s="98"/>
      <c r="W122" s="98"/>
      <c r="X122" s="98"/>
      <c r="Y122" s="98"/>
      <c r="Z122" s="98">
        <v>417.85899999999998</v>
      </c>
      <c r="AA122" s="98"/>
      <c r="AB122" s="98"/>
      <c r="AC122" s="98">
        <v>417.85899999999998</v>
      </c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244"/>
      <c r="AS122" s="245"/>
      <c r="AT122" s="245"/>
      <c r="AU122" s="245"/>
      <c r="AV122" s="245"/>
      <c r="AW122" s="245"/>
      <c r="AX122" s="245"/>
      <c r="AY122" s="247">
        <v>0</v>
      </c>
      <c r="AZ122" s="245"/>
      <c r="BA122" s="245"/>
      <c r="BB122" s="245"/>
    </row>
    <row r="123" spans="1:54" s="202" customFormat="1" ht="35.25" customHeight="1">
      <c r="A123" s="344" t="s">
        <v>427</v>
      </c>
      <c r="B123" s="346" t="s">
        <v>431</v>
      </c>
      <c r="C123" s="343" t="s">
        <v>340</v>
      </c>
      <c r="D123" s="291" t="s">
        <v>41</v>
      </c>
      <c r="E123" s="98">
        <f t="shared" si="52"/>
        <v>1986.845</v>
      </c>
      <c r="F123" s="98">
        <f>I123+L123+O123+R123+U123+X123+AA123+AF123+AK123+AP123+AU123+AZ123+AC123</f>
        <v>615.89200000000005</v>
      </c>
      <c r="G123" s="119">
        <f t="shared" si="53"/>
        <v>0.30998492584977694</v>
      </c>
      <c r="H123" s="98"/>
      <c r="I123" s="98"/>
      <c r="J123" s="98"/>
      <c r="K123" s="98"/>
      <c r="L123" s="98"/>
      <c r="M123" s="119"/>
      <c r="N123" s="98"/>
      <c r="O123" s="98"/>
      <c r="P123" s="98"/>
      <c r="Q123" s="98">
        <v>0</v>
      </c>
      <c r="R123" s="98">
        <f>SUM(R124)</f>
        <v>0</v>
      </c>
      <c r="S123" s="98"/>
      <c r="T123" s="98">
        <f>SUM(T124)</f>
        <v>106.548</v>
      </c>
      <c r="U123" s="98">
        <f>SUM(U124)</f>
        <v>106.548</v>
      </c>
      <c r="V123" s="98"/>
      <c r="W123" s="98"/>
      <c r="X123" s="98"/>
      <c r="Y123" s="98"/>
      <c r="Z123" s="98">
        <f>SUM(Z124)</f>
        <v>509.34399999999999</v>
      </c>
      <c r="AA123" s="98">
        <f t="shared" ref="AA123:AC123" si="56">SUM(AA124)</f>
        <v>0</v>
      </c>
      <c r="AB123" s="98">
        <f t="shared" si="56"/>
        <v>0</v>
      </c>
      <c r="AC123" s="98">
        <f t="shared" si="56"/>
        <v>509.34399999999999</v>
      </c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244"/>
      <c r="AS123" s="245"/>
      <c r="AT123" s="245"/>
      <c r="AU123" s="245"/>
      <c r="AV123" s="245"/>
      <c r="AW123" s="245"/>
      <c r="AX123" s="245"/>
      <c r="AY123" s="247">
        <f>SUM(AY124)</f>
        <v>1370.953</v>
      </c>
      <c r="AZ123" s="245"/>
      <c r="BA123" s="245"/>
      <c r="BB123" s="245"/>
    </row>
    <row r="124" spans="1:54" s="202" customFormat="1" ht="35.25" customHeight="1">
      <c r="A124" s="345"/>
      <c r="B124" s="347"/>
      <c r="C124" s="343"/>
      <c r="D124" s="171" t="s">
        <v>43</v>
      </c>
      <c r="E124" s="98">
        <f t="shared" si="52"/>
        <v>1986.845</v>
      </c>
      <c r="F124" s="98">
        <f>I124+L124+O124+R124+U124+X124+AA124+AF124+AK124+AP124+AU124+AZ124+AC124</f>
        <v>615.89200000000005</v>
      </c>
      <c r="G124" s="119">
        <f t="shared" si="53"/>
        <v>0.30998492584977694</v>
      </c>
      <c r="H124" s="98"/>
      <c r="I124" s="98"/>
      <c r="J124" s="98"/>
      <c r="K124" s="98"/>
      <c r="L124" s="98"/>
      <c r="M124" s="119"/>
      <c r="N124" s="98"/>
      <c r="O124" s="98"/>
      <c r="P124" s="98"/>
      <c r="Q124" s="98">
        <v>0</v>
      </c>
      <c r="R124" s="98">
        <v>0</v>
      </c>
      <c r="S124" s="98"/>
      <c r="T124" s="98">
        <v>106.548</v>
      </c>
      <c r="U124" s="98">
        <v>106.548</v>
      </c>
      <c r="V124" s="98"/>
      <c r="W124" s="98"/>
      <c r="X124" s="98"/>
      <c r="Y124" s="98"/>
      <c r="Z124" s="98">
        <v>509.34399999999999</v>
      </c>
      <c r="AA124" s="98"/>
      <c r="AB124" s="98"/>
      <c r="AC124" s="98">
        <v>509.34399999999999</v>
      </c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244"/>
      <c r="AS124" s="245"/>
      <c r="AT124" s="245"/>
      <c r="AU124" s="245"/>
      <c r="AV124" s="245"/>
      <c r="AW124" s="245"/>
      <c r="AX124" s="245"/>
      <c r="AY124" s="247">
        <v>1370.953</v>
      </c>
      <c r="AZ124" s="245"/>
      <c r="BA124" s="245"/>
      <c r="BB124" s="245"/>
    </row>
    <row r="125" spans="1:54" s="202" customFormat="1" ht="35.25" customHeight="1">
      <c r="A125" s="344" t="s">
        <v>428</v>
      </c>
      <c r="B125" s="346" t="s">
        <v>432</v>
      </c>
      <c r="C125" s="343" t="s">
        <v>340</v>
      </c>
      <c r="D125" s="291" t="s">
        <v>41</v>
      </c>
      <c r="E125" s="98">
        <f t="shared" si="52"/>
        <v>998.52</v>
      </c>
      <c r="F125" s="98">
        <f t="shared" ref="F125:F126" si="57">I125+L125+O125+R125+U125+X125+AA125+AF125+AK125+AP125+AU125+AZ125+AC125</f>
        <v>998.52</v>
      </c>
      <c r="G125" s="119">
        <f t="shared" si="53"/>
        <v>1</v>
      </c>
      <c r="H125" s="98"/>
      <c r="I125" s="98"/>
      <c r="J125" s="98"/>
      <c r="K125" s="98"/>
      <c r="L125" s="98"/>
      <c r="M125" s="119"/>
      <c r="N125" s="98"/>
      <c r="O125" s="98"/>
      <c r="P125" s="98"/>
      <c r="Q125" s="98">
        <v>0</v>
      </c>
      <c r="R125" s="98">
        <f>SUM(R126)</f>
        <v>0</v>
      </c>
      <c r="S125" s="98"/>
      <c r="T125" s="98"/>
      <c r="U125" s="98"/>
      <c r="V125" s="98"/>
      <c r="W125" s="98"/>
      <c r="X125" s="98"/>
      <c r="Y125" s="98"/>
      <c r="Z125" s="98">
        <f t="shared" ref="Z125:AB125" si="58">SUM(Z126)</f>
        <v>998.52</v>
      </c>
      <c r="AA125" s="98">
        <f t="shared" si="58"/>
        <v>0</v>
      </c>
      <c r="AB125" s="98">
        <f t="shared" si="58"/>
        <v>0</v>
      </c>
      <c r="AC125" s="98">
        <f>SUM(AC126)</f>
        <v>998.52</v>
      </c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244"/>
      <c r="AS125" s="245"/>
      <c r="AT125" s="245"/>
      <c r="AU125" s="245"/>
      <c r="AV125" s="245"/>
      <c r="AW125" s="245"/>
      <c r="AX125" s="245"/>
      <c r="AY125" s="247">
        <f>SUM(AY126)</f>
        <v>0</v>
      </c>
      <c r="AZ125" s="245"/>
      <c r="BA125" s="245"/>
      <c r="BB125" s="245"/>
    </row>
    <row r="126" spans="1:54" s="202" customFormat="1" ht="35.25" customHeight="1">
      <c r="A126" s="345"/>
      <c r="B126" s="347"/>
      <c r="C126" s="343"/>
      <c r="D126" s="171" t="s">
        <v>43</v>
      </c>
      <c r="E126" s="98">
        <f t="shared" si="52"/>
        <v>998.52</v>
      </c>
      <c r="F126" s="98">
        <f t="shared" si="57"/>
        <v>998.52</v>
      </c>
      <c r="G126" s="119">
        <f t="shared" si="53"/>
        <v>1</v>
      </c>
      <c r="H126" s="98"/>
      <c r="I126" s="98"/>
      <c r="J126" s="98"/>
      <c r="K126" s="98"/>
      <c r="L126" s="98"/>
      <c r="M126" s="119"/>
      <c r="N126" s="98"/>
      <c r="O126" s="98"/>
      <c r="P126" s="98"/>
      <c r="Q126" s="98">
        <v>0</v>
      </c>
      <c r="R126" s="98">
        <v>0</v>
      </c>
      <c r="S126" s="98"/>
      <c r="T126" s="98"/>
      <c r="U126" s="98"/>
      <c r="V126" s="98"/>
      <c r="W126" s="98"/>
      <c r="X126" s="98"/>
      <c r="Y126" s="98"/>
      <c r="Z126" s="98">
        <v>998.52</v>
      </c>
      <c r="AA126" s="98"/>
      <c r="AB126" s="98"/>
      <c r="AC126" s="98">
        <v>998.52</v>
      </c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244"/>
      <c r="AS126" s="245"/>
      <c r="AT126" s="245"/>
      <c r="AU126" s="245"/>
      <c r="AV126" s="245"/>
      <c r="AW126" s="245"/>
      <c r="AX126" s="245"/>
      <c r="AY126" s="247">
        <v>0</v>
      </c>
      <c r="AZ126" s="245"/>
      <c r="BA126" s="245"/>
      <c r="BB126" s="245"/>
    </row>
    <row r="127" spans="1:54" s="202" customFormat="1" ht="35.25" customHeight="1">
      <c r="A127" s="344" t="s">
        <v>429</v>
      </c>
      <c r="B127" s="346" t="s">
        <v>433</v>
      </c>
      <c r="C127" s="343" t="s">
        <v>340</v>
      </c>
      <c r="D127" s="291" t="s">
        <v>41</v>
      </c>
      <c r="E127" s="98">
        <f t="shared" si="52"/>
        <v>1658.2090000000001</v>
      </c>
      <c r="F127" s="98">
        <f t="shared" ref="F127:F128" si="59">I127+L127+O127+R127+U127+X127+AA127+AF127+AK127+AP127+AU127+AZ127</f>
        <v>996.41200000000003</v>
      </c>
      <c r="G127" s="119">
        <f t="shared" si="53"/>
        <v>0.60089650942673689</v>
      </c>
      <c r="H127" s="98"/>
      <c r="I127" s="98"/>
      <c r="J127" s="98"/>
      <c r="K127" s="98"/>
      <c r="L127" s="98"/>
      <c r="M127" s="119"/>
      <c r="N127" s="98"/>
      <c r="O127" s="98"/>
      <c r="P127" s="98"/>
      <c r="Q127" s="98">
        <v>0</v>
      </c>
      <c r="R127" s="98">
        <f>SUM(R128)</f>
        <v>0</v>
      </c>
      <c r="S127" s="98"/>
      <c r="T127" s="98"/>
      <c r="U127" s="98"/>
      <c r="V127" s="98"/>
      <c r="W127" s="98">
        <f>SUM(W128)</f>
        <v>996.41200000000003</v>
      </c>
      <c r="X127" s="98">
        <f>SUM(X128)</f>
        <v>996.41200000000003</v>
      </c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244"/>
      <c r="AS127" s="245"/>
      <c r="AT127" s="245"/>
      <c r="AU127" s="245"/>
      <c r="AV127" s="245"/>
      <c r="AW127" s="245"/>
      <c r="AX127" s="245"/>
      <c r="AY127" s="247">
        <f>SUM(AY128)</f>
        <v>661.79700000000003</v>
      </c>
      <c r="AZ127" s="245"/>
      <c r="BA127" s="245"/>
      <c r="BB127" s="245"/>
    </row>
    <row r="128" spans="1:54" s="202" customFormat="1" ht="35.25" customHeight="1">
      <c r="A128" s="345"/>
      <c r="B128" s="347"/>
      <c r="C128" s="343"/>
      <c r="D128" s="171" t="s">
        <v>43</v>
      </c>
      <c r="E128" s="98">
        <f t="shared" si="52"/>
        <v>1658.2090000000001</v>
      </c>
      <c r="F128" s="98">
        <f t="shared" si="59"/>
        <v>996.41200000000003</v>
      </c>
      <c r="G128" s="119">
        <f t="shared" si="53"/>
        <v>0.60089650942673689</v>
      </c>
      <c r="H128" s="98"/>
      <c r="I128" s="98"/>
      <c r="J128" s="98"/>
      <c r="K128" s="98"/>
      <c r="L128" s="98"/>
      <c r="M128" s="119"/>
      <c r="N128" s="98"/>
      <c r="O128" s="98"/>
      <c r="P128" s="98"/>
      <c r="Q128" s="98">
        <v>0</v>
      </c>
      <c r="R128" s="98">
        <v>0</v>
      </c>
      <c r="S128" s="98"/>
      <c r="T128" s="98"/>
      <c r="U128" s="98"/>
      <c r="V128" s="98"/>
      <c r="W128" s="98">
        <v>996.41200000000003</v>
      </c>
      <c r="X128" s="98">
        <v>996.41200000000003</v>
      </c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244"/>
      <c r="AS128" s="245"/>
      <c r="AT128" s="245"/>
      <c r="AU128" s="245"/>
      <c r="AV128" s="245"/>
      <c r="AW128" s="245"/>
      <c r="AX128" s="245"/>
      <c r="AY128" s="247">
        <v>661.79700000000003</v>
      </c>
      <c r="AZ128" s="245"/>
      <c r="BA128" s="245"/>
      <c r="BB128" s="245"/>
    </row>
    <row r="129" spans="1:54" s="202" customFormat="1" ht="35.25" customHeight="1">
      <c r="A129" s="344" t="s">
        <v>434</v>
      </c>
      <c r="B129" s="346" t="s">
        <v>435</v>
      </c>
      <c r="C129" s="343" t="s">
        <v>340</v>
      </c>
      <c r="D129" s="291" t="s">
        <v>41</v>
      </c>
      <c r="E129" s="98">
        <f t="shared" ref="E129:E130" si="60">H129+K129+N129+Q129+T129+W129+Z129+AE129+AJ129+AO129+AT129+AY129</f>
        <v>188.28299999999999</v>
      </c>
      <c r="F129" s="98">
        <f t="shared" ref="F129:F130" si="61">I129+L129+O129+R129+U129+X129+AA129+AF129+AK129+AP129+AU129+AZ129</f>
        <v>188.28299999999999</v>
      </c>
      <c r="G129" s="119">
        <f t="shared" ref="G129:G130" si="62">F129/E129</f>
        <v>1</v>
      </c>
      <c r="H129" s="98"/>
      <c r="I129" s="98"/>
      <c r="J129" s="98"/>
      <c r="K129" s="98"/>
      <c r="L129" s="98"/>
      <c r="M129" s="119"/>
      <c r="N129" s="98"/>
      <c r="O129" s="98"/>
      <c r="P129" s="98"/>
      <c r="Q129" s="98">
        <v>0</v>
      </c>
      <c r="R129" s="98">
        <f>SUM(R130)</f>
        <v>0</v>
      </c>
      <c r="S129" s="98"/>
      <c r="T129" s="98">
        <f>SUM(T130)</f>
        <v>188.28299999999999</v>
      </c>
      <c r="U129" s="98">
        <f>SUM(U130)</f>
        <v>188.28299999999999</v>
      </c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244"/>
      <c r="AS129" s="245"/>
      <c r="AT129" s="245"/>
      <c r="AU129" s="245"/>
      <c r="AV129" s="245"/>
      <c r="AW129" s="245"/>
      <c r="AX129" s="245"/>
      <c r="AY129" s="247">
        <f>SUM(AY130)</f>
        <v>0</v>
      </c>
      <c r="AZ129" s="245"/>
      <c r="BA129" s="245"/>
      <c r="BB129" s="245"/>
    </row>
    <row r="130" spans="1:54" s="202" customFormat="1" ht="35.25" customHeight="1">
      <c r="A130" s="345"/>
      <c r="B130" s="347"/>
      <c r="C130" s="343"/>
      <c r="D130" s="171" t="s">
        <v>43</v>
      </c>
      <c r="E130" s="98">
        <f t="shared" si="60"/>
        <v>188.28299999999999</v>
      </c>
      <c r="F130" s="98">
        <f t="shared" si="61"/>
        <v>188.28299999999999</v>
      </c>
      <c r="G130" s="119">
        <f t="shared" si="62"/>
        <v>1</v>
      </c>
      <c r="H130" s="98"/>
      <c r="I130" s="98"/>
      <c r="J130" s="98"/>
      <c r="K130" s="98"/>
      <c r="L130" s="98"/>
      <c r="M130" s="119"/>
      <c r="N130" s="98"/>
      <c r="O130" s="98"/>
      <c r="P130" s="98"/>
      <c r="Q130" s="98">
        <v>0</v>
      </c>
      <c r="R130" s="98">
        <v>0</v>
      </c>
      <c r="S130" s="98"/>
      <c r="T130" s="98">
        <v>188.28299999999999</v>
      </c>
      <c r="U130" s="98">
        <v>188.28299999999999</v>
      </c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244"/>
      <c r="AS130" s="245"/>
      <c r="AT130" s="245"/>
      <c r="AU130" s="245"/>
      <c r="AV130" s="245"/>
      <c r="AW130" s="245"/>
      <c r="AX130" s="245"/>
      <c r="AY130" s="247">
        <v>0</v>
      </c>
      <c r="AZ130" s="245"/>
      <c r="BA130" s="245"/>
      <c r="BB130" s="245"/>
    </row>
    <row r="131" spans="1:54" s="202" customFormat="1" ht="35.25" customHeight="1">
      <c r="A131" s="340" t="s">
        <v>407</v>
      </c>
      <c r="B131" s="342" t="s">
        <v>402</v>
      </c>
      <c r="C131" s="343" t="s">
        <v>340</v>
      </c>
      <c r="D131" s="183" t="s">
        <v>41</v>
      </c>
      <c r="E131" s="98">
        <f>E132</f>
        <v>287.98500000000001</v>
      </c>
      <c r="F131" s="221"/>
      <c r="G131" s="119">
        <f t="shared" si="50"/>
        <v>0</v>
      </c>
      <c r="H131" s="98"/>
      <c r="I131" s="98"/>
      <c r="J131" s="98"/>
      <c r="K131" s="98"/>
      <c r="L131" s="98"/>
      <c r="M131" s="98"/>
      <c r="N131" s="98"/>
      <c r="O131" s="98"/>
      <c r="P131" s="98"/>
      <c r="Q131" s="98">
        <f>Q132</f>
        <v>0</v>
      </c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>
        <f t="shared" si="48"/>
        <v>0</v>
      </c>
      <c r="AP131" s="98" t="e">
        <f>AP132</f>
        <v>#REF!</v>
      </c>
      <c r="AQ131" s="98"/>
      <c r="AR131" s="244"/>
      <c r="AS131" s="245"/>
      <c r="AT131" s="245"/>
      <c r="AU131" s="245"/>
      <c r="AV131" s="245"/>
      <c r="AW131" s="245"/>
      <c r="AX131" s="245"/>
      <c r="AY131" s="247">
        <f>AY132</f>
        <v>287.98500000000001</v>
      </c>
      <c r="AZ131" s="245"/>
      <c r="BA131" s="245"/>
      <c r="BB131" s="245"/>
    </row>
    <row r="132" spans="1:54" s="202" customFormat="1" ht="35.25" customHeight="1">
      <c r="A132" s="341"/>
      <c r="B132" s="342"/>
      <c r="C132" s="343"/>
      <c r="D132" s="171" t="s">
        <v>43</v>
      </c>
      <c r="E132" s="98">
        <f>H132+K132+N132+Q132+T132+W132+Z132+AE132+AJ132+AO132+AT132+AY132</f>
        <v>287.98500000000001</v>
      </c>
      <c r="F132" s="221"/>
      <c r="G132" s="119">
        <f t="shared" si="50"/>
        <v>0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>
        <v>0</v>
      </c>
      <c r="AP132" s="98" t="e">
        <f>#REF!+#REF!+#REF!+#REF!+#REF!+#REF!+#REF!+#REF!+#REF!+#REF!+#REF!+#REF!+#REF!+#REF!+#REF!+#REF!+#REF!</f>
        <v>#REF!</v>
      </c>
      <c r="AQ132" s="98" t="e">
        <f>#REF!+#REF!+#REF!+#REF!+#REF!+#REF!+#REF!+#REF!+#REF!+#REF!+#REF!+#REF!+#REF!+#REF!+#REF!+#REF!+#REF!</f>
        <v>#REF!</v>
      </c>
      <c r="AR132" s="244"/>
      <c r="AS132" s="245"/>
      <c r="AT132" s="245"/>
      <c r="AU132" s="245"/>
      <c r="AV132" s="245"/>
      <c r="AW132" s="245"/>
      <c r="AX132" s="245"/>
      <c r="AY132" s="247">
        <v>287.98500000000001</v>
      </c>
      <c r="AZ132" s="245"/>
      <c r="BA132" s="245"/>
      <c r="BB132" s="245"/>
    </row>
    <row r="133" spans="1:54" s="202" customFormat="1" ht="35.25" customHeight="1">
      <c r="A133" s="340" t="s">
        <v>409</v>
      </c>
      <c r="B133" s="346" t="s">
        <v>404</v>
      </c>
      <c r="C133" s="343" t="s">
        <v>340</v>
      </c>
      <c r="D133" s="183" t="s">
        <v>41</v>
      </c>
      <c r="E133" s="98">
        <f>E134</f>
        <v>1380.68</v>
      </c>
      <c r="F133" s="98">
        <f>SUM(AC133+AH133+AM133+AR133+AZ133+AW133)</f>
        <v>1352.097</v>
      </c>
      <c r="G133" s="119">
        <f t="shared" si="50"/>
        <v>0.97929788220297243</v>
      </c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>
        <f>SUM(Z134)</f>
        <v>1352.097</v>
      </c>
      <c r="AA133" s="98"/>
      <c r="AB133" s="98"/>
      <c r="AC133" s="98">
        <f>SUM(AC134)</f>
        <v>1352.097</v>
      </c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>
        <f t="shared" si="48"/>
        <v>0</v>
      </c>
      <c r="AP133" s="98" t="e">
        <f>AP134</f>
        <v>#REF!</v>
      </c>
      <c r="AQ133" s="98"/>
      <c r="AR133" s="244"/>
      <c r="AS133" s="245"/>
      <c r="AT133" s="245"/>
      <c r="AU133" s="245"/>
      <c r="AV133" s="245"/>
      <c r="AW133" s="245"/>
      <c r="AX133" s="245"/>
      <c r="AY133" s="247">
        <f>AY134</f>
        <v>28.582999999999998</v>
      </c>
      <c r="AZ133" s="245"/>
      <c r="BA133" s="245"/>
      <c r="BB133" s="245"/>
    </row>
    <row r="134" spans="1:54" s="202" customFormat="1" ht="35.25" customHeight="1">
      <c r="A134" s="341"/>
      <c r="B134" s="402"/>
      <c r="C134" s="343"/>
      <c r="D134" s="171" t="s">
        <v>43</v>
      </c>
      <c r="E134" s="98">
        <f>H134+K134+N134+Q134+T134+W134+Z134+AE134+AJ134+AO134+AT134+AY134</f>
        <v>1380.68</v>
      </c>
      <c r="F134" s="98">
        <f>SUM(AC134+AH134+AM134+AR134+AZ134+AW134)</f>
        <v>1352.097</v>
      </c>
      <c r="G134" s="119">
        <f t="shared" si="50"/>
        <v>0.97929788220297243</v>
      </c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>
        <v>1352.097</v>
      </c>
      <c r="AA134" s="98"/>
      <c r="AB134" s="98"/>
      <c r="AC134" s="98">
        <v>1352.097</v>
      </c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>
        <v>0</v>
      </c>
      <c r="AP134" s="98" t="e">
        <f>#REF!+#REF!+#REF!+#REF!+#REF!+#REF!+#REF!+#REF!+#REF!+#REF!+#REF!+#REF!+#REF!+#REF!+#REF!+#REF!+#REF!</f>
        <v>#REF!</v>
      </c>
      <c r="AQ134" s="98" t="e">
        <f>#REF!+#REF!+#REF!+#REF!+#REF!+#REF!+#REF!+#REF!+#REF!+#REF!+#REF!+#REF!+#REF!+#REF!+#REF!+#REF!+#REF!</f>
        <v>#REF!</v>
      </c>
      <c r="AR134" s="244"/>
      <c r="AS134" s="245"/>
      <c r="AT134" s="245"/>
      <c r="AU134" s="245"/>
      <c r="AV134" s="245"/>
      <c r="AW134" s="245"/>
      <c r="AX134" s="245"/>
      <c r="AY134" s="247">
        <v>28.582999999999998</v>
      </c>
      <c r="AZ134" s="245"/>
      <c r="BA134" s="245"/>
      <c r="BB134" s="245"/>
    </row>
    <row r="135" spans="1:54" s="202" customFormat="1" ht="35.25" customHeight="1">
      <c r="A135" s="340" t="s">
        <v>401</v>
      </c>
      <c r="B135" s="342" t="s">
        <v>406</v>
      </c>
      <c r="C135" s="343" t="s">
        <v>340</v>
      </c>
      <c r="D135" s="183" t="s">
        <v>41</v>
      </c>
      <c r="E135" s="98">
        <f>E136</f>
        <v>313.63</v>
      </c>
      <c r="F135" s="221">
        <f>L135</f>
        <v>0</v>
      </c>
      <c r="G135" s="119">
        <f>F135/E135</f>
        <v>0</v>
      </c>
      <c r="H135" s="98"/>
      <c r="I135" s="98"/>
      <c r="J135" s="98"/>
      <c r="K135" s="98">
        <f>K136</f>
        <v>0</v>
      </c>
      <c r="L135" s="98">
        <f>K135</f>
        <v>0</v>
      </c>
      <c r="M135" s="119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>
        <f t="shared" si="48"/>
        <v>0</v>
      </c>
      <c r="AP135" s="98" t="e">
        <f>AP136</f>
        <v>#REF!</v>
      </c>
      <c r="AQ135" s="98"/>
      <c r="AR135" s="244"/>
      <c r="AS135" s="245"/>
      <c r="AT135" s="245"/>
      <c r="AU135" s="245"/>
      <c r="AV135" s="245"/>
      <c r="AW135" s="245"/>
      <c r="AX135" s="245"/>
      <c r="AY135" s="247">
        <f>AY136</f>
        <v>313.63</v>
      </c>
      <c r="AZ135" s="245"/>
      <c r="BA135" s="245"/>
      <c r="BB135" s="245"/>
    </row>
    <row r="136" spans="1:54" s="202" customFormat="1" ht="35.25" customHeight="1">
      <c r="A136" s="341"/>
      <c r="B136" s="342"/>
      <c r="C136" s="343"/>
      <c r="D136" s="171" t="s">
        <v>43</v>
      </c>
      <c r="E136" s="98">
        <f>H136+K136+N136+Q136+T136+W136+Z136+AE136+AJ136+AO136+AT136+AY136</f>
        <v>313.63</v>
      </c>
      <c r="F136" s="221">
        <f>L136</f>
        <v>0</v>
      </c>
      <c r="G136" s="119">
        <f>F136/E136</f>
        <v>0</v>
      </c>
      <c r="H136" s="98"/>
      <c r="I136" s="98"/>
      <c r="J136" s="98"/>
      <c r="K136" s="98"/>
      <c r="L136" s="98"/>
      <c r="M136" s="119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>
        <v>0</v>
      </c>
      <c r="AP136" s="98" t="e">
        <f>#REF!+#REF!+#REF!+#REF!+#REF!+#REF!+#REF!+#REF!+#REF!+#REF!+#REF!+#REF!+#REF!+#REF!+#REF!+#REF!+#REF!</f>
        <v>#REF!</v>
      </c>
      <c r="AQ136" s="98" t="e">
        <f>#REF!+#REF!+#REF!+#REF!+#REF!+#REF!+#REF!+#REF!+#REF!+#REF!+#REF!+#REF!+#REF!+#REF!+#REF!+#REF!+#REF!</f>
        <v>#REF!</v>
      </c>
      <c r="AR136" s="244"/>
      <c r="AS136" s="245"/>
      <c r="AT136" s="245"/>
      <c r="AU136" s="245"/>
      <c r="AV136" s="245"/>
      <c r="AW136" s="245"/>
      <c r="AX136" s="245"/>
      <c r="AY136" s="247">
        <v>313.63</v>
      </c>
      <c r="AZ136" s="245"/>
      <c r="BA136" s="245"/>
      <c r="BB136" s="245"/>
    </row>
    <row r="137" spans="1:54" s="202" customFormat="1" ht="35.25" customHeight="1">
      <c r="A137" s="400" t="s">
        <v>436</v>
      </c>
      <c r="B137" s="342" t="s">
        <v>408</v>
      </c>
      <c r="C137" s="343" t="s">
        <v>340</v>
      </c>
      <c r="D137" s="183" t="s">
        <v>41</v>
      </c>
      <c r="E137" s="98">
        <f>E138</f>
        <v>529.20500000000004</v>
      </c>
      <c r="F137" s="221">
        <f>SUM(U137)</f>
        <v>529.20500000000004</v>
      </c>
      <c r="G137" s="119">
        <f t="shared" ref="G137:G138" si="63">F137/E137</f>
        <v>1</v>
      </c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>
        <f>SUM(T138)</f>
        <v>529.20500000000004</v>
      </c>
      <c r="U137" s="98">
        <f>SUM(U138)</f>
        <v>529.20500000000004</v>
      </c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>
        <f t="shared" si="48"/>
        <v>0</v>
      </c>
      <c r="AP137" s="98" t="e">
        <f>AP138</f>
        <v>#REF!</v>
      </c>
      <c r="AQ137" s="98"/>
      <c r="AR137" s="244"/>
      <c r="AS137" s="245"/>
      <c r="AT137" s="245"/>
      <c r="AU137" s="245"/>
      <c r="AV137" s="245"/>
      <c r="AW137" s="245"/>
      <c r="AX137" s="245"/>
      <c r="AY137" s="247">
        <f>AY138</f>
        <v>0</v>
      </c>
      <c r="AZ137" s="245"/>
      <c r="BA137" s="245"/>
      <c r="BB137" s="245"/>
    </row>
    <row r="138" spans="1:54" s="202" customFormat="1" ht="35.25" customHeight="1">
      <c r="A138" s="401"/>
      <c r="B138" s="342"/>
      <c r="C138" s="343"/>
      <c r="D138" s="171" t="s">
        <v>43</v>
      </c>
      <c r="E138" s="98">
        <f>H138+K138+N138+Q138+T138+W138+Z138+AE138+AJ138+AO138+AT138+AY138</f>
        <v>529.20500000000004</v>
      </c>
      <c r="F138" s="221">
        <f>SUM(U138)</f>
        <v>529.20500000000004</v>
      </c>
      <c r="G138" s="119">
        <f t="shared" si="63"/>
        <v>1</v>
      </c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>
        <v>529.20500000000004</v>
      </c>
      <c r="U138" s="98">
        <v>529.20500000000004</v>
      </c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>
        <v>0</v>
      </c>
      <c r="AP138" s="98" t="e">
        <f>#REF!+#REF!+#REF!+#REF!+#REF!+#REF!+#REF!+#REF!+#REF!+#REF!+#REF!+#REF!+#REF!+#REF!+#REF!+#REF!+#REF!</f>
        <v>#REF!</v>
      </c>
      <c r="AQ138" s="98" t="e">
        <f>#REF!+#REF!+#REF!+#REF!+#REF!+#REF!+#REF!+#REF!+#REF!+#REF!+#REF!+#REF!+#REF!+#REF!+#REF!+#REF!+#REF!</f>
        <v>#REF!</v>
      </c>
      <c r="AR138" s="244"/>
      <c r="AS138" s="245"/>
      <c r="AT138" s="245"/>
      <c r="AU138" s="245"/>
      <c r="AV138" s="245"/>
      <c r="AW138" s="245"/>
      <c r="AX138" s="245"/>
      <c r="AY138" s="247">
        <v>0</v>
      </c>
      <c r="AZ138" s="245"/>
      <c r="BA138" s="245"/>
      <c r="BB138" s="245"/>
    </row>
    <row r="139" spans="1:54" s="202" customFormat="1" ht="35.25" customHeight="1">
      <c r="A139" s="400" t="s">
        <v>437</v>
      </c>
      <c r="B139" s="342" t="s">
        <v>410</v>
      </c>
      <c r="C139" s="343" t="s">
        <v>340</v>
      </c>
      <c r="D139" s="183" t="s">
        <v>41</v>
      </c>
      <c r="E139" s="98">
        <f>E140</f>
        <v>254.1</v>
      </c>
      <c r="F139" s="221">
        <f>SUM(R139)</f>
        <v>254.1</v>
      </c>
      <c r="G139" s="119">
        <f>F139/E139</f>
        <v>1</v>
      </c>
      <c r="H139" s="98"/>
      <c r="I139" s="98"/>
      <c r="J139" s="98"/>
      <c r="K139" s="98">
        <f>K140</f>
        <v>0</v>
      </c>
      <c r="L139" s="98">
        <f>K139</f>
        <v>0</v>
      </c>
      <c r="M139" s="119"/>
      <c r="N139" s="98"/>
      <c r="O139" s="98"/>
      <c r="P139" s="98"/>
      <c r="Q139" s="98">
        <v>254.1</v>
      </c>
      <c r="R139" s="98">
        <v>254.1</v>
      </c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>
        <f t="shared" si="48"/>
        <v>0</v>
      </c>
      <c r="AP139" s="98" t="e">
        <f>AP140</f>
        <v>#REF!</v>
      </c>
      <c r="AQ139" s="98"/>
      <c r="AR139" s="244"/>
      <c r="AS139" s="245"/>
      <c r="AT139" s="245"/>
      <c r="AU139" s="245"/>
      <c r="AV139" s="245"/>
      <c r="AW139" s="245"/>
      <c r="AX139" s="245"/>
      <c r="AY139" s="247">
        <f>AY140</f>
        <v>0</v>
      </c>
      <c r="AZ139" s="245"/>
      <c r="BA139" s="245"/>
      <c r="BB139" s="245"/>
    </row>
    <row r="140" spans="1:54" s="202" customFormat="1" ht="35.25" customHeight="1">
      <c r="A140" s="401"/>
      <c r="B140" s="342"/>
      <c r="C140" s="343"/>
      <c r="D140" s="171" t="s">
        <v>43</v>
      </c>
      <c r="E140" s="98">
        <f>H140+K140+N140+Q140+T140+W140+Z140+AE140+AJ140+AO140+AT140+AY140</f>
        <v>254.1</v>
      </c>
      <c r="F140" s="221">
        <f>SUM(R140)</f>
        <v>254.1</v>
      </c>
      <c r="G140" s="119">
        <f>F140/E140</f>
        <v>1</v>
      </c>
      <c r="H140" s="98"/>
      <c r="I140" s="98"/>
      <c r="J140" s="98"/>
      <c r="K140" s="98"/>
      <c r="L140" s="98"/>
      <c r="M140" s="119"/>
      <c r="N140" s="98"/>
      <c r="O140" s="98"/>
      <c r="P140" s="98"/>
      <c r="Q140" s="98">
        <v>254.1</v>
      </c>
      <c r="R140" s="98">
        <v>254.1</v>
      </c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>
        <v>0</v>
      </c>
      <c r="AP140" s="98" t="e">
        <f>#REF!+#REF!+#REF!+#REF!+#REF!+#REF!+#REF!+#REF!+#REF!+#REF!+#REF!+#REF!+#REF!+#REF!+#REF!+#REF!+#REF!</f>
        <v>#REF!</v>
      </c>
      <c r="AQ140" s="98" t="e">
        <f>#REF!+#REF!+#REF!+#REF!+#REF!+#REF!+#REF!+#REF!+#REF!+#REF!+#REF!+#REF!+#REF!+#REF!+#REF!+#REF!+#REF!</f>
        <v>#REF!</v>
      </c>
      <c r="AR140" s="244"/>
      <c r="AS140" s="245"/>
      <c r="AT140" s="245"/>
      <c r="AU140" s="245"/>
      <c r="AV140" s="245"/>
      <c r="AW140" s="245"/>
      <c r="AX140" s="245"/>
      <c r="AY140" s="247">
        <v>0</v>
      </c>
      <c r="AZ140" s="245"/>
      <c r="BA140" s="245"/>
      <c r="BB140" s="245"/>
    </row>
    <row r="141" spans="1:54" s="202" customFormat="1" ht="35.25" customHeight="1">
      <c r="A141" s="340" t="s">
        <v>403</v>
      </c>
      <c r="B141" s="342" t="s">
        <v>419</v>
      </c>
      <c r="C141" s="343" t="s">
        <v>340</v>
      </c>
      <c r="D141" s="290" t="s">
        <v>41</v>
      </c>
      <c r="E141" s="98">
        <f t="shared" ref="E141:E143" si="64">E142</f>
        <v>711.4</v>
      </c>
      <c r="F141" s="221">
        <f t="shared" ref="F141:F146" si="65">SUM(R141)</f>
        <v>0</v>
      </c>
      <c r="G141" s="119">
        <f t="shared" ref="G141:G146" si="66">F141/E141</f>
        <v>0</v>
      </c>
      <c r="H141" s="98"/>
      <c r="I141" s="98"/>
      <c r="J141" s="98"/>
      <c r="K141" s="98">
        <f t="shared" ref="K141:K143" si="67">K142</f>
        <v>0</v>
      </c>
      <c r="L141" s="98">
        <f t="shared" ref="L141" si="68">K141</f>
        <v>0</v>
      </c>
      <c r="M141" s="119"/>
      <c r="N141" s="98"/>
      <c r="O141" s="98"/>
      <c r="P141" s="98"/>
      <c r="Q141" s="98">
        <f>SUM(Q142)</f>
        <v>0</v>
      </c>
      <c r="R141" s="98">
        <f>SUM(R142)</f>
        <v>0</v>
      </c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>
        <f t="shared" si="48"/>
        <v>0</v>
      </c>
      <c r="AP141" s="98" t="e">
        <f t="shared" si="48"/>
        <v>#REF!</v>
      </c>
      <c r="AQ141" s="98"/>
      <c r="AR141" s="244"/>
      <c r="AS141" s="245"/>
      <c r="AT141" s="245"/>
      <c r="AU141" s="245"/>
      <c r="AV141" s="245"/>
      <c r="AW141" s="245"/>
      <c r="AX141" s="245"/>
      <c r="AY141" s="247">
        <f t="shared" ref="AY141:AY143" si="69">AY142</f>
        <v>711.4</v>
      </c>
      <c r="AZ141" s="245"/>
      <c r="BA141" s="245"/>
      <c r="BB141" s="245"/>
    </row>
    <row r="142" spans="1:54" s="202" customFormat="1" ht="35.25" customHeight="1">
      <c r="A142" s="341"/>
      <c r="B142" s="342"/>
      <c r="C142" s="343"/>
      <c r="D142" s="171" t="s">
        <v>43</v>
      </c>
      <c r="E142" s="98">
        <f t="shared" ref="E142" si="70">H142+K142+N142+Q142+T142+W142+Z142+AE142+AJ142+AO142+AT142+AY142</f>
        <v>711.4</v>
      </c>
      <c r="F142" s="221">
        <f t="shared" si="65"/>
        <v>0</v>
      </c>
      <c r="G142" s="119">
        <f t="shared" si="66"/>
        <v>0</v>
      </c>
      <c r="H142" s="98"/>
      <c r="I142" s="98"/>
      <c r="J142" s="98"/>
      <c r="K142" s="98"/>
      <c r="L142" s="98"/>
      <c r="M142" s="119"/>
      <c r="N142" s="98"/>
      <c r="O142" s="98"/>
      <c r="P142" s="98"/>
      <c r="Q142" s="98">
        <v>0</v>
      </c>
      <c r="R142" s="98">
        <v>0</v>
      </c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>
        <v>0</v>
      </c>
      <c r="AP142" s="98" t="e">
        <f>#REF!+#REF!+#REF!+#REF!+#REF!+#REF!+#REF!+#REF!+#REF!+#REF!+#REF!+#REF!+#REF!+#REF!+#REF!+#REF!+#REF!</f>
        <v>#REF!</v>
      </c>
      <c r="AQ142" s="98" t="e">
        <f>#REF!+#REF!+#REF!+#REF!+#REF!+#REF!+#REF!+#REF!+#REF!+#REF!+#REF!+#REF!+#REF!+#REF!+#REF!+#REF!+#REF!</f>
        <v>#REF!</v>
      </c>
      <c r="AR142" s="244"/>
      <c r="AS142" s="245"/>
      <c r="AT142" s="245"/>
      <c r="AU142" s="245"/>
      <c r="AV142" s="245"/>
      <c r="AW142" s="245"/>
      <c r="AX142" s="245"/>
      <c r="AY142" s="247">
        <v>711.4</v>
      </c>
      <c r="AZ142" s="245"/>
      <c r="BA142" s="245"/>
      <c r="BB142" s="245"/>
    </row>
    <row r="143" spans="1:54" s="202" customFormat="1" ht="35.25" customHeight="1">
      <c r="A143" s="340" t="s">
        <v>405</v>
      </c>
      <c r="B143" s="342" t="s">
        <v>438</v>
      </c>
      <c r="C143" s="343" t="s">
        <v>340</v>
      </c>
      <c r="D143" s="291" t="s">
        <v>41</v>
      </c>
      <c r="E143" s="98">
        <f t="shared" si="64"/>
        <v>2632.5</v>
      </c>
      <c r="F143" s="221">
        <f t="shared" ref="F143:F144" si="71">SUM(R143)</f>
        <v>0</v>
      </c>
      <c r="G143" s="119">
        <f t="shared" ref="G143:G144" si="72">F143/E143</f>
        <v>0</v>
      </c>
      <c r="H143" s="98"/>
      <c r="I143" s="98"/>
      <c r="J143" s="98"/>
      <c r="K143" s="98">
        <f t="shared" si="67"/>
        <v>0</v>
      </c>
      <c r="L143" s="98">
        <f t="shared" ref="L143" si="73">K143</f>
        <v>0</v>
      </c>
      <c r="M143" s="119"/>
      <c r="N143" s="98"/>
      <c r="O143" s="98"/>
      <c r="P143" s="98"/>
      <c r="Q143" s="98">
        <f>SUM(Q144)</f>
        <v>0</v>
      </c>
      <c r="R143" s="98">
        <f>SUM(R144)</f>
        <v>0</v>
      </c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>
        <f t="shared" si="48"/>
        <v>0</v>
      </c>
      <c r="AP143" s="98" t="e">
        <f t="shared" si="48"/>
        <v>#REF!</v>
      </c>
      <c r="AQ143" s="98"/>
      <c r="AR143" s="244"/>
      <c r="AS143" s="245"/>
      <c r="AT143" s="245"/>
      <c r="AU143" s="245"/>
      <c r="AV143" s="245"/>
      <c r="AW143" s="245"/>
      <c r="AX143" s="245"/>
      <c r="AY143" s="247">
        <f t="shared" si="69"/>
        <v>2632.5</v>
      </c>
      <c r="AZ143" s="245"/>
      <c r="BA143" s="245"/>
      <c r="BB143" s="245"/>
    </row>
    <row r="144" spans="1:54" s="202" customFormat="1" ht="35.25" customHeight="1">
      <c r="A144" s="341"/>
      <c r="B144" s="342"/>
      <c r="C144" s="343"/>
      <c r="D144" s="171" t="s">
        <v>43</v>
      </c>
      <c r="E144" s="98">
        <f t="shared" ref="E144" si="74">H144+K144+N144+Q144+T144+W144+Z144+AE144+AJ144+AO144+AT144+AY144</f>
        <v>2632.5</v>
      </c>
      <c r="F144" s="221">
        <f t="shared" si="71"/>
        <v>0</v>
      </c>
      <c r="G144" s="119">
        <f t="shared" si="72"/>
        <v>0</v>
      </c>
      <c r="H144" s="98"/>
      <c r="I144" s="98"/>
      <c r="J144" s="98"/>
      <c r="K144" s="98"/>
      <c r="L144" s="98"/>
      <c r="M144" s="119"/>
      <c r="N144" s="98"/>
      <c r="O144" s="98"/>
      <c r="P144" s="98"/>
      <c r="Q144" s="98">
        <v>0</v>
      </c>
      <c r="R144" s="98">
        <v>0</v>
      </c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>
        <v>0</v>
      </c>
      <c r="AP144" s="98" t="e">
        <f>#REF!+#REF!+#REF!+#REF!+#REF!+#REF!+#REF!+#REF!+#REF!+#REF!+#REF!+#REF!+#REF!+#REF!+#REF!+#REF!+#REF!</f>
        <v>#REF!</v>
      </c>
      <c r="AQ144" s="98" t="e">
        <f>#REF!+#REF!+#REF!+#REF!+#REF!+#REF!+#REF!+#REF!+#REF!+#REF!+#REF!+#REF!+#REF!+#REF!+#REF!+#REF!+#REF!</f>
        <v>#REF!</v>
      </c>
      <c r="AR144" s="244"/>
      <c r="AS144" s="245"/>
      <c r="AT144" s="245"/>
      <c r="AU144" s="245"/>
      <c r="AV144" s="245"/>
      <c r="AW144" s="245"/>
      <c r="AX144" s="245"/>
      <c r="AY144" s="247">
        <v>2632.5</v>
      </c>
      <c r="AZ144" s="245"/>
      <c r="BA144" s="245"/>
      <c r="BB144" s="245"/>
    </row>
    <row r="145" spans="1:54" s="202" customFormat="1" ht="35.25" customHeight="1">
      <c r="A145" s="340" t="s">
        <v>420</v>
      </c>
      <c r="B145" s="342" t="s">
        <v>339</v>
      </c>
      <c r="C145" s="343" t="s">
        <v>340</v>
      </c>
      <c r="D145" s="290" t="s">
        <v>41</v>
      </c>
      <c r="E145" s="98">
        <f t="shared" ref="E145:E165" si="75">E146</f>
        <v>19404.830000000002</v>
      </c>
      <c r="F145" s="221">
        <f t="shared" si="65"/>
        <v>0</v>
      </c>
      <c r="G145" s="119">
        <f t="shared" si="66"/>
        <v>0</v>
      </c>
      <c r="H145" s="98"/>
      <c r="I145" s="98"/>
      <c r="J145" s="98"/>
      <c r="K145" s="98">
        <f t="shared" ref="K145:K165" si="76">K146</f>
        <v>0</v>
      </c>
      <c r="L145" s="98">
        <f t="shared" ref="L145" si="77">K145</f>
        <v>0</v>
      </c>
      <c r="M145" s="119"/>
      <c r="N145" s="98"/>
      <c r="O145" s="98"/>
      <c r="P145" s="98"/>
      <c r="Q145" s="98">
        <v>0</v>
      </c>
      <c r="R145" s="98">
        <v>0</v>
      </c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>
        <f t="shared" ref="AO145:AP165" si="78">AO146</f>
        <v>0</v>
      </c>
      <c r="AP145" s="98" t="e">
        <f t="shared" si="78"/>
        <v>#REF!</v>
      </c>
      <c r="AQ145" s="98"/>
      <c r="AR145" s="244"/>
      <c r="AS145" s="245"/>
      <c r="AT145" s="245"/>
      <c r="AU145" s="245"/>
      <c r="AV145" s="245"/>
      <c r="AW145" s="245"/>
      <c r="AX145" s="245"/>
      <c r="AY145" s="247">
        <f t="shared" ref="AY145:AY149" si="79">AY146</f>
        <v>19404.830000000002</v>
      </c>
      <c r="AZ145" s="245"/>
      <c r="BA145" s="245"/>
      <c r="BB145" s="245"/>
    </row>
    <row r="146" spans="1:54" s="202" customFormat="1" ht="35.25" customHeight="1">
      <c r="A146" s="341"/>
      <c r="B146" s="342"/>
      <c r="C146" s="343"/>
      <c r="D146" s="171" t="s">
        <v>43</v>
      </c>
      <c r="E146" s="98">
        <f t="shared" ref="E146" si="80">H146+K146+N146+Q146+T146+W146+Z146+AE146+AJ146+AO146+AT146+AY146</f>
        <v>19404.830000000002</v>
      </c>
      <c r="F146" s="221">
        <f t="shared" si="65"/>
        <v>0</v>
      </c>
      <c r="G146" s="119">
        <f t="shared" si="66"/>
        <v>0</v>
      </c>
      <c r="H146" s="98"/>
      <c r="I146" s="98"/>
      <c r="J146" s="98"/>
      <c r="K146" s="98"/>
      <c r="L146" s="98"/>
      <c r="M146" s="119"/>
      <c r="N146" s="98"/>
      <c r="O146" s="98"/>
      <c r="P146" s="98"/>
      <c r="Q146" s="98">
        <v>0</v>
      </c>
      <c r="R146" s="98">
        <v>0</v>
      </c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>
        <v>0</v>
      </c>
      <c r="AP146" s="98" t="e">
        <f>#REF!+#REF!+#REF!+#REF!+#REF!+#REF!+#REF!+#REF!+#REF!+#REF!+#REF!+#REF!+#REF!+#REF!+#REF!+#REF!+#REF!</f>
        <v>#REF!</v>
      </c>
      <c r="AQ146" s="98" t="e">
        <f>#REF!+#REF!+#REF!+#REF!+#REF!+#REF!+#REF!+#REF!+#REF!+#REF!+#REF!+#REF!+#REF!+#REF!+#REF!+#REF!+#REF!</f>
        <v>#REF!</v>
      </c>
      <c r="AR146" s="244"/>
      <c r="AS146" s="245"/>
      <c r="AT146" s="245"/>
      <c r="AU146" s="245"/>
      <c r="AV146" s="245"/>
      <c r="AW146" s="245"/>
      <c r="AX146" s="245"/>
      <c r="AY146" s="247">
        <v>19404.830000000002</v>
      </c>
      <c r="AZ146" s="245"/>
      <c r="BA146" s="245"/>
      <c r="BB146" s="245"/>
    </row>
    <row r="147" spans="1:54" s="202" customFormat="1" ht="35.25" customHeight="1">
      <c r="A147" s="340" t="s">
        <v>421</v>
      </c>
      <c r="B147" s="342" t="s">
        <v>423</v>
      </c>
      <c r="C147" s="343" t="s">
        <v>340</v>
      </c>
      <c r="D147" s="291" t="s">
        <v>41</v>
      </c>
      <c r="E147" s="98">
        <f t="shared" si="75"/>
        <v>275.45999999999998</v>
      </c>
      <c r="F147" s="221">
        <f t="shared" ref="F147:F148" si="81">SUM(R147)</f>
        <v>0</v>
      </c>
      <c r="G147" s="119">
        <f t="shared" ref="G147:G148" si="82">F147/E147</f>
        <v>0</v>
      </c>
      <c r="H147" s="98"/>
      <c r="I147" s="98"/>
      <c r="J147" s="98"/>
      <c r="K147" s="98">
        <f t="shared" si="76"/>
        <v>0</v>
      </c>
      <c r="L147" s="98">
        <f t="shared" ref="L147" si="83">K147</f>
        <v>0</v>
      </c>
      <c r="M147" s="119"/>
      <c r="N147" s="98"/>
      <c r="O147" s="98"/>
      <c r="P147" s="98"/>
      <c r="Q147" s="98">
        <v>0</v>
      </c>
      <c r="R147" s="98">
        <v>0</v>
      </c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>
        <f t="shared" si="78"/>
        <v>0</v>
      </c>
      <c r="AP147" s="98" t="e">
        <f t="shared" si="78"/>
        <v>#REF!</v>
      </c>
      <c r="AQ147" s="98"/>
      <c r="AR147" s="244"/>
      <c r="AS147" s="245"/>
      <c r="AT147" s="245"/>
      <c r="AU147" s="245"/>
      <c r="AV147" s="245"/>
      <c r="AW147" s="245"/>
      <c r="AX147" s="245"/>
      <c r="AY147" s="247">
        <f t="shared" si="79"/>
        <v>275.45999999999998</v>
      </c>
      <c r="AZ147" s="245"/>
      <c r="BA147" s="245"/>
      <c r="BB147" s="245"/>
    </row>
    <row r="148" spans="1:54" s="202" customFormat="1" ht="35.25" customHeight="1">
      <c r="A148" s="341"/>
      <c r="B148" s="342"/>
      <c r="C148" s="343"/>
      <c r="D148" s="171" t="s">
        <v>43</v>
      </c>
      <c r="E148" s="98">
        <f t="shared" ref="E148" si="84">H148+K148+N148+Q148+T148+W148+Z148+AE148+AJ148+AO148+AT148+AY148</f>
        <v>275.45999999999998</v>
      </c>
      <c r="F148" s="221">
        <f t="shared" si="81"/>
        <v>0</v>
      </c>
      <c r="G148" s="119">
        <f t="shared" si="82"/>
        <v>0</v>
      </c>
      <c r="H148" s="98"/>
      <c r="I148" s="98"/>
      <c r="J148" s="98"/>
      <c r="K148" s="98"/>
      <c r="L148" s="98"/>
      <c r="M148" s="119"/>
      <c r="N148" s="98"/>
      <c r="O148" s="98"/>
      <c r="P148" s="98"/>
      <c r="Q148" s="98">
        <v>0</v>
      </c>
      <c r="R148" s="98">
        <v>0</v>
      </c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>
        <v>0</v>
      </c>
      <c r="AP148" s="98" t="e">
        <f>#REF!+#REF!+#REF!+#REF!+#REF!+#REF!+#REF!+#REF!+#REF!+#REF!+#REF!+#REF!+#REF!+#REF!+#REF!+#REF!+#REF!</f>
        <v>#REF!</v>
      </c>
      <c r="AQ148" s="98" t="e">
        <f>#REF!+#REF!+#REF!+#REF!+#REF!+#REF!+#REF!+#REF!+#REF!+#REF!+#REF!+#REF!+#REF!+#REF!+#REF!+#REF!+#REF!</f>
        <v>#REF!</v>
      </c>
      <c r="AR148" s="244"/>
      <c r="AS148" s="245"/>
      <c r="AT148" s="245"/>
      <c r="AU148" s="245"/>
      <c r="AV148" s="245"/>
      <c r="AW148" s="245"/>
      <c r="AX148" s="245"/>
      <c r="AY148" s="247">
        <v>275.45999999999998</v>
      </c>
      <c r="AZ148" s="245"/>
      <c r="BA148" s="245"/>
      <c r="BB148" s="245"/>
    </row>
    <row r="149" spans="1:54" s="202" customFormat="1" ht="35.25" customHeight="1">
      <c r="A149" s="340" t="s">
        <v>439</v>
      </c>
      <c r="B149" s="342" t="s">
        <v>440</v>
      </c>
      <c r="C149" s="343" t="s">
        <v>340</v>
      </c>
      <c r="D149" s="298" t="s">
        <v>41</v>
      </c>
      <c r="E149" s="98">
        <f t="shared" si="75"/>
        <v>2601.5</v>
      </c>
      <c r="F149" s="221">
        <f t="shared" ref="F149:F166" si="85">SUM(R149)</f>
        <v>0</v>
      </c>
      <c r="G149" s="119">
        <f t="shared" ref="G149:G166" si="86">F149/E149</f>
        <v>0</v>
      </c>
      <c r="H149" s="98"/>
      <c r="I149" s="98"/>
      <c r="J149" s="98"/>
      <c r="K149" s="98">
        <f t="shared" si="76"/>
        <v>0</v>
      </c>
      <c r="L149" s="98">
        <f t="shared" ref="L149" si="87">K149</f>
        <v>0</v>
      </c>
      <c r="M149" s="119"/>
      <c r="N149" s="98"/>
      <c r="O149" s="98"/>
      <c r="P149" s="98"/>
      <c r="Q149" s="98">
        <v>0</v>
      </c>
      <c r="R149" s="98">
        <v>0</v>
      </c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>
        <f t="shared" si="78"/>
        <v>0</v>
      </c>
      <c r="AP149" s="98" t="e">
        <f t="shared" si="78"/>
        <v>#REF!</v>
      </c>
      <c r="AQ149" s="98"/>
      <c r="AR149" s="244"/>
      <c r="AS149" s="245"/>
      <c r="AT149" s="245"/>
      <c r="AU149" s="245"/>
      <c r="AV149" s="245"/>
      <c r="AW149" s="245"/>
      <c r="AX149" s="245"/>
      <c r="AY149" s="247">
        <f t="shared" si="79"/>
        <v>2601.5</v>
      </c>
      <c r="AZ149" s="245"/>
      <c r="BA149" s="245"/>
      <c r="BB149" s="245"/>
    </row>
    <row r="150" spans="1:54" s="202" customFormat="1" ht="35.25" customHeight="1">
      <c r="A150" s="341"/>
      <c r="B150" s="342"/>
      <c r="C150" s="343"/>
      <c r="D150" s="171" t="s">
        <v>43</v>
      </c>
      <c r="E150" s="98">
        <f t="shared" ref="E150" si="88">H150+K150+N150+Q150+T150+W150+Z150+AE150+AJ150+AO150+AT150+AY150</f>
        <v>2601.5</v>
      </c>
      <c r="F150" s="221">
        <f t="shared" si="85"/>
        <v>0</v>
      </c>
      <c r="G150" s="119">
        <f t="shared" si="86"/>
        <v>0</v>
      </c>
      <c r="H150" s="98"/>
      <c r="I150" s="98"/>
      <c r="J150" s="98"/>
      <c r="K150" s="98"/>
      <c r="L150" s="98"/>
      <c r="M150" s="119"/>
      <c r="N150" s="98"/>
      <c r="O150" s="98"/>
      <c r="P150" s="98"/>
      <c r="Q150" s="98">
        <v>0</v>
      </c>
      <c r="R150" s="98">
        <v>0</v>
      </c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>
        <v>0</v>
      </c>
      <c r="AP150" s="98" t="e">
        <f>#REF!+#REF!+#REF!+#REF!+#REF!+#REF!+#REF!+#REF!+#REF!+#REF!+#REF!+#REF!+#REF!+#REF!+#REF!+#REF!+#REF!</f>
        <v>#REF!</v>
      </c>
      <c r="AQ150" s="98" t="e">
        <f>#REF!+#REF!+#REF!+#REF!+#REF!+#REF!+#REF!+#REF!+#REF!+#REF!+#REF!+#REF!+#REF!+#REF!+#REF!+#REF!+#REF!</f>
        <v>#REF!</v>
      </c>
      <c r="AR150" s="244"/>
      <c r="AS150" s="245"/>
      <c r="AT150" s="245"/>
      <c r="AU150" s="245"/>
      <c r="AV150" s="245"/>
      <c r="AW150" s="245"/>
      <c r="AX150" s="245"/>
      <c r="AY150" s="247">
        <v>2601.5</v>
      </c>
      <c r="AZ150" s="245"/>
      <c r="BA150" s="245"/>
      <c r="BB150" s="245"/>
    </row>
    <row r="151" spans="1:54" s="202" customFormat="1" ht="35.25" customHeight="1">
      <c r="A151" s="340" t="s">
        <v>442</v>
      </c>
      <c r="B151" s="342" t="s">
        <v>441</v>
      </c>
      <c r="C151" s="343" t="s">
        <v>340</v>
      </c>
      <c r="D151" s="298" t="s">
        <v>41</v>
      </c>
      <c r="E151" s="98">
        <f t="shared" si="75"/>
        <v>380.43200000000002</v>
      </c>
      <c r="F151" s="221">
        <f t="shared" si="85"/>
        <v>0</v>
      </c>
      <c r="G151" s="119">
        <f t="shared" si="86"/>
        <v>0</v>
      </c>
      <c r="H151" s="98"/>
      <c r="I151" s="98"/>
      <c r="J151" s="98"/>
      <c r="K151" s="98">
        <f t="shared" si="76"/>
        <v>0</v>
      </c>
      <c r="L151" s="98">
        <f t="shared" ref="L151" si="89">K151</f>
        <v>0</v>
      </c>
      <c r="M151" s="119"/>
      <c r="N151" s="98"/>
      <c r="O151" s="98"/>
      <c r="P151" s="98"/>
      <c r="Q151" s="98">
        <v>0</v>
      </c>
      <c r="R151" s="98">
        <v>0</v>
      </c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>
        <f t="shared" si="78"/>
        <v>0</v>
      </c>
      <c r="AP151" s="98" t="e">
        <f t="shared" si="78"/>
        <v>#REF!</v>
      </c>
      <c r="AQ151" s="98"/>
      <c r="AR151" s="244"/>
      <c r="AS151" s="245"/>
      <c r="AT151" s="245"/>
      <c r="AU151" s="245"/>
      <c r="AV151" s="245"/>
      <c r="AW151" s="245"/>
      <c r="AX151" s="245"/>
      <c r="AY151" s="247">
        <f>SUM(AY152)</f>
        <v>380.43200000000002</v>
      </c>
      <c r="AZ151" s="245"/>
      <c r="BA151" s="245"/>
      <c r="BB151" s="245"/>
    </row>
    <row r="152" spans="1:54" s="202" customFormat="1" ht="35.25" customHeight="1">
      <c r="A152" s="341"/>
      <c r="B152" s="342"/>
      <c r="C152" s="343"/>
      <c r="D152" s="171" t="s">
        <v>43</v>
      </c>
      <c r="E152" s="98">
        <f t="shared" ref="E152" si="90">H152+K152+N152+Q152+T152+W152+Z152+AE152+AJ152+AO152+AT152+AY152</f>
        <v>380.43200000000002</v>
      </c>
      <c r="F152" s="221">
        <f t="shared" si="85"/>
        <v>0</v>
      </c>
      <c r="G152" s="119">
        <f t="shared" si="86"/>
        <v>0</v>
      </c>
      <c r="H152" s="98"/>
      <c r="I152" s="98"/>
      <c r="J152" s="98"/>
      <c r="K152" s="98"/>
      <c r="L152" s="98"/>
      <c r="M152" s="119"/>
      <c r="N152" s="98"/>
      <c r="O152" s="98"/>
      <c r="P152" s="98"/>
      <c r="Q152" s="98">
        <v>0</v>
      </c>
      <c r="R152" s="98">
        <v>0</v>
      </c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>
        <v>0</v>
      </c>
      <c r="AP152" s="98" t="e">
        <f>#REF!+#REF!+#REF!+#REF!+#REF!+#REF!+#REF!+#REF!+#REF!+#REF!+#REF!+#REF!+#REF!+#REF!+#REF!+#REF!+#REF!</f>
        <v>#REF!</v>
      </c>
      <c r="AQ152" s="98" t="e">
        <f>#REF!+#REF!+#REF!+#REF!+#REF!+#REF!+#REF!+#REF!+#REF!+#REF!+#REF!+#REF!+#REF!+#REF!+#REF!+#REF!+#REF!</f>
        <v>#REF!</v>
      </c>
      <c r="AR152" s="244"/>
      <c r="AS152" s="245"/>
      <c r="AT152" s="245"/>
      <c r="AU152" s="245"/>
      <c r="AV152" s="245"/>
      <c r="AW152" s="245"/>
      <c r="AX152" s="245"/>
      <c r="AY152" s="247">
        <v>380.43200000000002</v>
      </c>
      <c r="AZ152" s="245"/>
      <c r="BA152" s="245"/>
      <c r="BB152" s="245"/>
    </row>
    <row r="153" spans="1:54" s="202" customFormat="1" ht="35.25" customHeight="1">
      <c r="A153" s="340" t="s">
        <v>443</v>
      </c>
      <c r="B153" s="342" t="s">
        <v>444</v>
      </c>
      <c r="C153" s="343" t="s">
        <v>340</v>
      </c>
      <c r="D153" s="298" t="s">
        <v>41</v>
      </c>
      <c r="E153" s="98">
        <f t="shared" si="75"/>
        <v>190.43600000000001</v>
      </c>
      <c r="F153" s="221">
        <f t="shared" si="85"/>
        <v>0</v>
      </c>
      <c r="G153" s="119">
        <f t="shared" si="86"/>
        <v>0</v>
      </c>
      <c r="H153" s="98"/>
      <c r="I153" s="98"/>
      <c r="J153" s="98"/>
      <c r="K153" s="98">
        <f t="shared" si="76"/>
        <v>0</v>
      </c>
      <c r="L153" s="98">
        <f t="shared" ref="L153" si="91">K153</f>
        <v>0</v>
      </c>
      <c r="M153" s="119"/>
      <c r="N153" s="98"/>
      <c r="O153" s="98"/>
      <c r="P153" s="98"/>
      <c r="Q153" s="98">
        <v>0</v>
      </c>
      <c r="R153" s="98">
        <v>0</v>
      </c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>
        <f t="shared" si="78"/>
        <v>0</v>
      </c>
      <c r="AP153" s="98" t="e">
        <f t="shared" si="78"/>
        <v>#REF!</v>
      </c>
      <c r="AQ153" s="98"/>
      <c r="AR153" s="244"/>
      <c r="AS153" s="245"/>
      <c r="AT153" s="245"/>
      <c r="AU153" s="245"/>
      <c r="AV153" s="245"/>
      <c r="AW153" s="245"/>
      <c r="AX153" s="245"/>
      <c r="AY153" s="247">
        <f>SUM(AY154)</f>
        <v>190.43600000000001</v>
      </c>
      <c r="AZ153" s="245"/>
      <c r="BA153" s="245"/>
      <c r="BB153" s="245"/>
    </row>
    <row r="154" spans="1:54" s="202" customFormat="1" ht="35.25" customHeight="1">
      <c r="A154" s="341"/>
      <c r="B154" s="342"/>
      <c r="C154" s="343"/>
      <c r="D154" s="171" t="s">
        <v>43</v>
      </c>
      <c r="E154" s="98">
        <f t="shared" ref="E154" si="92">H154+K154+N154+Q154+T154+W154+Z154+AE154+AJ154+AO154+AT154+AY154</f>
        <v>190.43600000000001</v>
      </c>
      <c r="F154" s="221">
        <f t="shared" si="85"/>
        <v>0</v>
      </c>
      <c r="G154" s="119">
        <f t="shared" si="86"/>
        <v>0</v>
      </c>
      <c r="H154" s="98"/>
      <c r="I154" s="98"/>
      <c r="J154" s="98"/>
      <c r="K154" s="98"/>
      <c r="L154" s="98"/>
      <c r="M154" s="119"/>
      <c r="N154" s="98"/>
      <c r="O154" s="98"/>
      <c r="P154" s="98"/>
      <c r="Q154" s="98">
        <v>0</v>
      </c>
      <c r="R154" s="98">
        <v>0</v>
      </c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>
        <v>0</v>
      </c>
      <c r="AP154" s="98" t="e">
        <f>#REF!+#REF!+#REF!+#REF!+#REF!+#REF!+#REF!+#REF!+#REF!+#REF!+#REF!+#REF!+#REF!+#REF!+#REF!+#REF!+#REF!</f>
        <v>#REF!</v>
      </c>
      <c r="AQ154" s="98" t="e">
        <f>#REF!+#REF!+#REF!+#REF!+#REF!+#REF!+#REF!+#REF!+#REF!+#REF!+#REF!+#REF!+#REF!+#REF!+#REF!+#REF!+#REF!</f>
        <v>#REF!</v>
      </c>
      <c r="AR154" s="244"/>
      <c r="AS154" s="245"/>
      <c r="AT154" s="245"/>
      <c r="AU154" s="245"/>
      <c r="AV154" s="245"/>
      <c r="AW154" s="245"/>
      <c r="AX154" s="245"/>
      <c r="AY154" s="247">
        <v>190.43600000000001</v>
      </c>
      <c r="AZ154" s="245"/>
      <c r="BA154" s="245"/>
      <c r="BB154" s="245"/>
    </row>
    <row r="155" spans="1:54" s="202" customFormat="1" ht="35.25" customHeight="1">
      <c r="A155" s="340" t="s">
        <v>445</v>
      </c>
      <c r="B155" s="342" t="s">
        <v>446</v>
      </c>
      <c r="C155" s="343" t="s">
        <v>340</v>
      </c>
      <c r="D155" s="298" t="s">
        <v>41</v>
      </c>
      <c r="E155" s="98">
        <f t="shared" si="75"/>
        <v>226.334</v>
      </c>
      <c r="F155" s="221">
        <f t="shared" si="85"/>
        <v>0</v>
      </c>
      <c r="G155" s="119">
        <f t="shared" si="86"/>
        <v>0</v>
      </c>
      <c r="H155" s="98"/>
      <c r="I155" s="98"/>
      <c r="J155" s="98"/>
      <c r="K155" s="98">
        <f t="shared" si="76"/>
        <v>0</v>
      </c>
      <c r="L155" s="98">
        <f t="shared" ref="L155" si="93">K155</f>
        <v>0</v>
      </c>
      <c r="M155" s="119"/>
      <c r="N155" s="98"/>
      <c r="O155" s="98"/>
      <c r="P155" s="98"/>
      <c r="Q155" s="98">
        <v>0</v>
      </c>
      <c r="R155" s="98">
        <v>0</v>
      </c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>
        <f t="shared" si="78"/>
        <v>0</v>
      </c>
      <c r="AP155" s="98" t="e">
        <f t="shared" si="78"/>
        <v>#REF!</v>
      </c>
      <c r="AQ155" s="98"/>
      <c r="AR155" s="244"/>
      <c r="AS155" s="245"/>
      <c r="AT155" s="245"/>
      <c r="AU155" s="245"/>
      <c r="AV155" s="245"/>
      <c r="AW155" s="245"/>
      <c r="AX155" s="245"/>
      <c r="AY155" s="247">
        <f>SUM(AY156)</f>
        <v>226.334</v>
      </c>
      <c r="AZ155" s="245"/>
      <c r="BA155" s="245"/>
      <c r="BB155" s="245"/>
    </row>
    <row r="156" spans="1:54" s="202" customFormat="1" ht="35.25" customHeight="1">
      <c r="A156" s="341"/>
      <c r="B156" s="342"/>
      <c r="C156" s="343"/>
      <c r="D156" s="171" t="s">
        <v>43</v>
      </c>
      <c r="E156" s="98">
        <f t="shared" ref="E156" si="94">H156+K156+N156+Q156+T156+W156+Z156+AE156+AJ156+AO156+AT156+AY156</f>
        <v>226.334</v>
      </c>
      <c r="F156" s="221">
        <f t="shared" si="85"/>
        <v>0</v>
      </c>
      <c r="G156" s="119">
        <f t="shared" si="86"/>
        <v>0</v>
      </c>
      <c r="H156" s="98"/>
      <c r="I156" s="98"/>
      <c r="J156" s="98"/>
      <c r="K156" s="98"/>
      <c r="L156" s="98"/>
      <c r="M156" s="119"/>
      <c r="N156" s="98"/>
      <c r="O156" s="98"/>
      <c r="P156" s="98"/>
      <c r="Q156" s="98">
        <v>0</v>
      </c>
      <c r="R156" s="98">
        <v>0</v>
      </c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>
        <v>0</v>
      </c>
      <c r="AP156" s="98" t="e">
        <f>#REF!+#REF!+#REF!+#REF!+#REF!+#REF!+#REF!+#REF!+#REF!+#REF!+#REF!+#REF!+#REF!+#REF!+#REF!+#REF!+#REF!</f>
        <v>#REF!</v>
      </c>
      <c r="AQ156" s="98" t="e">
        <f>#REF!+#REF!+#REF!+#REF!+#REF!+#REF!+#REF!+#REF!+#REF!+#REF!+#REF!+#REF!+#REF!+#REF!+#REF!+#REF!+#REF!</f>
        <v>#REF!</v>
      </c>
      <c r="AR156" s="244"/>
      <c r="AS156" s="245"/>
      <c r="AT156" s="245"/>
      <c r="AU156" s="245"/>
      <c r="AV156" s="245"/>
      <c r="AW156" s="245"/>
      <c r="AX156" s="245"/>
      <c r="AY156" s="247">
        <v>226.334</v>
      </c>
      <c r="AZ156" s="245"/>
      <c r="BA156" s="245"/>
      <c r="BB156" s="245"/>
    </row>
    <row r="157" spans="1:54" s="202" customFormat="1" ht="35.25" customHeight="1">
      <c r="A157" s="340" t="s">
        <v>447</v>
      </c>
      <c r="B157" s="342" t="s">
        <v>448</v>
      </c>
      <c r="C157" s="343" t="s">
        <v>340</v>
      </c>
      <c r="D157" s="298" t="s">
        <v>41</v>
      </c>
      <c r="E157" s="98">
        <f t="shared" si="75"/>
        <v>380.61599999999999</v>
      </c>
      <c r="F157" s="221">
        <f t="shared" si="85"/>
        <v>0</v>
      </c>
      <c r="G157" s="119">
        <f t="shared" si="86"/>
        <v>0</v>
      </c>
      <c r="H157" s="98"/>
      <c r="I157" s="98"/>
      <c r="J157" s="98"/>
      <c r="K157" s="98">
        <f t="shared" si="76"/>
        <v>0</v>
      </c>
      <c r="L157" s="98">
        <f t="shared" ref="L157" si="95">K157</f>
        <v>0</v>
      </c>
      <c r="M157" s="119"/>
      <c r="N157" s="98"/>
      <c r="O157" s="98"/>
      <c r="P157" s="98"/>
      <c r="Q157" s="98">
        <v>0</v>
      </c>
      <c r="R157" s="98">
        <v>0</v>
      </c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>
        <f t="shared" si="78"/>
        <v>0</v>
      </c>
      <c r="AP157" s="98" t="e">
        <f t="shared" si="78"/>
        <v>#REF!</v>
      </c>
      <c r="AQ157" s="98"/>
      <c r="AR157" s="244"/>
      <c r="AS157" s="245"/>
      <c r="AT157" s="245"/>
      <c r="AU157" s="245"/>
      <c r="AV157" s="245"/>
      <c r="AW157" s="245"/>
      <c r="AX157" s="245"/>
      <c r="AY157" s="247">
        <f>SUM(AY158)</f>
        <v>380.61599999999999</v>
      </c>
      <c r="AZ157" s="245"/>
      <c r="BA157" s="245"/>
      <c r="BB157" s="245"/>
    </row>
    <row r="158" spans="1:54" s="202" customFormat="1" ht="35.25" customHeight="1">
      <c r="A158" s="341"/>
      <c r="B158" s="342"/>
      <c r="C158" s="343"/>
      <c r="D158" s="171" t="s">
        <v>43</v>
      </c>
      <c r="E158" s="98">
        <f t="shared" ref="E158" si="96">H158+K158+N158+Q158+T158+W158+Z158+AE158+AJ158+AO158+AT158+AY158</f>
        <v>380.61599999999999</v>
      </c>
      <c r="F158" s="221">
        <f t="shared" si="85"/>
        <v>0</v>
      </c>
      <c r="G158" s="119">
        <f t="shared" si="86"/>
        <v>0</v>
      </c>
      <c r="H158" s="98"/>
      <c r="I158" s="98"/>
      <c r="J158" s="98"/>
      <c r="K158" s="98"/>
      <c r="L158" s="98"/>
      <c r="M158" s="119"/>
      <c r="N158" s="98"/>
      <c r="O158" s="98"/>
      <c r="P158" s="98"/>
      <c r="Q158" s="98">
        <v>0</v>
      </c>
      <c r="R158" s="98">
        <v>0</v>
      </c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>
        <v>0</v>
      </c>
      <c r="AP158" s="98" t="e">
        <f>#REF!+#REF!+#REF!+#REF!+#REF!+#REF!+#REF!+#REF!+#REF!+#REF!+#REF!+#REF!+#REF!+#REF!+#REF!+#REF!+#REF!</f>
        <v>#REF!</v>
      </c>
      <c r="AQ158" s="98" t="e">
        <f>#REF!+#REF!+#REF!+#REF!+#REF!+#REF!+#REF!+#REF!+#REF!+#REF!+#REF!+#REF!+#REF!+#REF!+#REF!+#REF!+#REF!</f>
        <v>#REF!</v>
      </c>
      <c r="AR158" s="244"/>
      <c r="AS158" s="245"/>
      <c r="AT158" s="245"/>
      <c r="AU158" s="245"/>
      <c r="AV158" s="245"/>
      <c r="AW158" s="245"/>
      <c r="AX158" s="245"/>
      <c r="AY158" s="247">
        <v>380.61599999999999</v>
      </c>
      <c r="AZ158" s="245"/>
      <c r="BA158" s="245"/>
      <c r="BB158" s="245"/>
    </row>
    <row r="159" spans="1:54" s="202" customFormat="1" ht="35.25" customHeight="1">
      <c r="A159" s="340" t="s">
        <v>450</v>
      </c>
      <c r="B159" s="342" t="s">
        <v>449</v>
      </c>
      <c r="C159" s="343" t="s">
        <v>340</v>
      </c>
      <c r="D159" s="298" t="s">
        <v>41</v>
      </c>
      <c r="E159" s="98">
        <f t="shared" si="75"/>
        <v>325.62</v>
      </c>
      <c r="F159" s="221">
        <f t="shared" si="85"/>
        <v>0</v>
      </c>
      <c r="G159" s="119">
        <f t="shared" si="86"/>
        <v>0</v>
      </c>
      <c r="H159" s="98"/>
      <c r="I159" s="98"/>
      <c r="J159" s="98"/>
      <c r="K159" s="98">
        <f t="shared" si="76"/>
        <v>0</v>
      </c>
      <c r="L159" s="98">
        <f t="shared" ref="L159" si="97">K159</f>
        <v>0</v>
      </c>
      <c r="M159" s="119"/>
      <c r="N159" s="98"/>
      <c r="O159" s="98"/>
      <c r="P159" s="98"/>
      <c r="Q159" s="98">
        <v>0</v>
      </c>
      <c r="R159" s="98">
        <v>0</v>
      </c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>
        <f t="shared" si="78"/>
        <v>0</v>
      </c>
      <c r="AP159" s="98" t="e">
        <f t="shared" si="78"/>
        <v>#REF!</v>
      </c>
      <c r="AQ159" s="98"/>
      <c r="AR159" s="244"/>
      <c r="AS159" s="245"/>
      <c r="AT159" s="245"/>
      <c r="AU159" s="245"/>
      <c r="AV159" s="245"/>
      <c r="AW159" s="245"/>
      <c r="AX159" s="245"/>
      <c r="AY159" s="247">
        <f>SUM(AY160)</f>
        <v>325.62</v>
      </c>
      <c r="AZ159" s="245"/>
      <c r="BA159" s="245"/>
      <c r="BB159" s="245"/>
    </row>
    <row r="160" spans="1:54" s="202" customFormat="1" ht="35.25" customHeight="1">
      <c r="A160" s="341"/>
      <c r="B160" s="342"/>
      <c r="C160" s="343"/>
      <c r="D160" s="171" t="s">
        <v>43</v>
      </c>
      <c r="E160" s="98">
        <f t="shared" ref="E160" si="98">H160+K160+N160+Q160+T160+W160+Z160+AE160+AJ160+AO160+AT160+AY160</f>
        <v>325.62</v>
      </c>
      <c r="F160" s="221">
        <f t="shared" si="85"/>
        <v>0</v>
      </c>
      <c r="G160" s="119">
        <f t="shared" si="86"/>
        <v>0</v>
      </c>
      <c r="H160" s="98"/>
      <c r="I160" s="98"/>
      <c r="J160" s="98"/>
      <c r="K160" s="98"/>
      <c r="L160" s="98"/>
      <c r="M160" s="119"/>
      <c r="N160" s="98"/>
      <c r="O160" s="98"/>
      <c r="P160" s="98"/>
      <c r="Q160" s="98">
        <v>0</v>
      </c>
      <c r="R160" s="98">
        <v>0</v>
      </c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>
        <v>0</v>
      </c>
      <c r="AP160" s="98" t="e">
        <f>#REF!+#REF!+#REF!+#REF!+#REF!+#REF!+#REF!+#REF!+#REF!+#REF!+#REF!+#REF!+#REF!+#REF!+#REF!+#REF!+#REF!</f>
        <v>#REF!</v>
      </c>
      <c r="AQ160" s="98" t="e">
        <f>#REF!+#REF!+#REF!+#REF!+#REF!+#REF!+#REF!+#REF!+#REF!+#REF!+#REF!+#REF!+#REF!+#REF!+#REF!+#REF!+#REF!</f>
        <v>#REF!</v>
      </c>
      <c r="AR160" s="244"/>
      <c r="AS160" s="245"/>
      <c r="AT160" s="245"/>
      <c r="AU160" s="245"/>
      <c r="AV160" s="245"/>
      <c r="AW160" s="245"/>
      <c r="AX160" s="245"/>
      <c r="AY160" s="247">
        <v>325.62</v>
      </c>
      <c r="AZ160" s="245"/>
      <c r="BA160" s="245"/>
      <c r="BB160" s="245"/>
    </row>
    <row r="161" spans="1:54" s="202" customFormat="1" ht="35.25" customHeight="1">
      <c r="A161" s="340" t="s">
        <v>451</v>
      </c>
      <c r="B161" s="342" t="s">
        <v>452</v>
      </c>
      <c r="C161" s="343" t="s">
        <v>340</v>
      </c>
      <c r="D161" s="298" t="s">
        <v>41</v>
      </c>
      <c r="E161" s="98">
        <f t="shared" si="75"/>
        <v>375.21</v>
      </c>
      <c r="F161" s="221">
        <f t="shared" si="85"/>
        <v>0</v>
      </c>
      <c r="G161" s="119">
        <f t="shared" si="86"/>
        <v>0</v>
      </c>
      <c r="H161" s="98"/>
      <c r="I161" s="98"/>
      <c r="J161" s="98"/>
      <c r="K161" s="98">
        <f t="shared" si="76"/>
        <v>0</v>
      </c>
      <c r="L161" s="98">
        <f t="shared" ref="L161" si="99">K161</f>
        <v>0</v>
      </c>
      <c r="M161" s="119"/>
      <c r="N161" s="98"/>
      <c r="O161" s="98"/>
      <c r="P161" s="98"/>
      <c r="Q161" s="98">
        <v>0</v>
      </c>
      <c r="R161" s="98">
        <v>0</v>
      </c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>
        <f t="shared" si="78"/>
        <v>0</v>
      </c>
      <c r="AP161" s="98" t="e">
        <f t="shared" si="78"/>
        <v>#REF!</v>
      </c>
      <c r="AQ161" s="98"/>
      <c r="AR161" s="244"/>
      <c r="AS161" s="245"/>
      <c r="AT161" s="245"/>
      <c r="AU161" s="245"/>
      <c r="AV161" s="245"/>
      <c r="AW161" s="245"/>
      <c r="AX161" s="245"/>
      <c r="AY161" s="247">
        <f>SUM(AY162)</f>
        <v>375.21</v>
      </c>
      <c r="AZ161" s="245"/>
      <c r="BA161" s="245"/>
      <c r="BB161" s="245"/>
    </row>
    <row r="162" spans="1:54" s="202" customFormat="1" ht="35.25" customHeight="1">
      <c r="A162" s="341"/>
      <c r="B162" s="342"/>
      <c r="C162" s="343"/>
      <c r="D162" s="171" t="s">
        <v>43</v>
      </c>
      <c r="E162" s="98">
        <f t="shared" ref="E162" si="100">H162+K162+N162+Q162+T162+W162+Z162+AE162+AJ162+AO162+AT162+AY162</f>
        <v>375.21</v>
      </c>
      <c r="F162" s="221">
        <f t="shared" si="85"/>
        <v>0</v>
      </c>
      <c r="G162" s="119">
        <f t="shared" si="86"/>
        <v>0</v>
      </c>
      <c r="H162" s="98"/>
      <c r="I162" s="98"/>
      <c r="J162" s="98"/>
      <c r="K162" s="98"/>
      <c r="L162" s="98"/>
      <c r="M162" s="119"/>
      <c r="N162" s="98"/>
      <c r="O162" s="98"/>
      <c r="P162" s="98"/>
      <c r="Q162" s="98">
        <v>0</v>
      </c>
      <c r="R162" s="98">
        <v>0</v>
      </c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>
        <v>0</v>
      </c>
      <c r="AP162" s="98" t="e">
        <f>#REF!+#REF!+#REF!+#REF!+#REF!+#REF!+#REF!+#REF!+#REF!+#REF!+#REF!+#REF!+#REF!+#REF!+#REF!+#REF!+#REF!</f>
        <v>#REF!</v>
      </c>
      <c r="AQ162" s="98" t="e">
        <f>#REF!+#REF!+#REF!+#REF!+#REF!+#REF!+#REF!+#REF!+#REF!+#REF!+#REF!+#REF!+#REF!+#REF!+#REF!+#REF!+#REF!</f>
        <v>#REF!</v>
      </c>
      <c r="AR162" s="244"/>
      <c r="AS162" s="245"/>
      <c r="AT162" s="245"/>
      <c r="AU162" s="245"/>
      <c r="AV162" s="245"/>
      <c r="AW162" s="245"/>
      <c r="AX162" s="245"/>
      <c r="AY162" s="247">
        <v>375.21</v>
      </c>
      <c r="AZ162" s="245"/>
      <c r="BA162" s="245"/>
      <c r="BB162" s="245"/>
    </row>
    <row r="163" spans="1:54" s="202" customFormat="1" ht="35.25" customHeight="1">
      <c r="A163" s="340" t="s">
        <v>454</v>
      </c>
      <c r="B163" s="342" t="s">
        <v>453</v>
      </c>
      <c r="C163" s="343" t="s">
        <v>340</v>
      </c>
      <c r="D163" s="298" t="s">
        <v>41</v>
      </c>
      <c r="E163" s="98">
        <f t="shared" si="75"/>
        <v>1301.1510000000001</v>
      </c>
      <c r="F163" s="221">
        <f t="shared" si="85"/>
        <v>0</v>
      </c>
      <c r="G163" s="119">
        <f t="shared" si="86"/>
        <v>0</v>
      </c>
      <c r="H163" s="98"/>
      <c r="I163" s="98"/>
      <c r="J163" s="98"/>
      <c r="K163" s="98">
        <f t="shared" si="76"/>
        <v>0</v>
      </c>
      <c r="L163" s="98">
        <f t="shared" ref="L163" si="101">K163</f>
        <v>0</v>
      </c>
      <c r="M163" s="119"/>
      <c r="N163" s="98"/>
      <c r="O163" s="98"/>
      <c r="P163" s="98"/>
      <c r="Q163" s="98">
        <v>0</v>
      </c>
      <c r="R163" s="98">
        <v>0</v>
      </c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>
        <f t="shared" si="78"/>
        <v>0</v>
      </c>
      <c r="AP163" s="98" t="e">
        <f t="shared" si="78"/>
        <v>#REF!</v>
      </c>
      <c r="AQ163" s="98"/>
      <c r="AR163" s="244"/>
      <c r="AS163" s="245"/>
      <c r="AT163" s="245"/>
      <c r="AU163" s="245"/>
      <c r="AV163" s="245"/>
      <c r="AW163" s="245"/>
      <c r="AX163" s="245"/>
      <c r="AY163" s="247">
        <f>SUM(AY164)</f>
        <v>1301.1510000000001</v>
      </c>
      <c r="AZ163" s="245"/>
      <c r="BA163" s="245"/>
      <c r="BB163" s="245"/>
    </row>
    <row r="164" spans="1:54" s="202" customFormat="1" ht="35.25" customHeight="1">
      <c r="A164" s="341"/>
      <c r="B164" s="342"/>
      <c r="C164" s="343"/>
      <c r="D164" s="171" t="s">
        <v>43</v>
      </c>
      <c r="E164" s="98">
        <f t="shared" ref="E164" si="102">H164+K164+N164+Q164+T164+W164+Z164+AE164+AJ164+AO164+AT164+AY164</f>
        <v>1301.1510000000001</v>
      </c>
      <c r="F164" s="221">
        <f t="shared" si="85"/>
        <v>0</v>
      </c>
      <c r="G164" s="119">
        <f t="shared" si="86"/>
        <v>0</v>
      </c>
      <c r="H164" s="98"/>
      <c r="I164" s="98"/>
      <c r="J164" s="98"/>
      <c r="K164" s="98"/>
      <c r="L164" s="98"/>
      <c r="M164" s="119"/>
      <c r="N164" s="98"/>
      <c r="O164" s="98"/>
      <c r="P164" s="98"/>
      <c r="Q164" s="98">
        <v>0</v>
      </c>
      <c r="R164" s="98">
        <v>0</v>
      </c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>
        <v>0</v>
      </c>
      <c r="AP164" s="98" t="e">
        <f>#REF!+#REF!+#REF!+#REF!+#REF!+#REF!+#REF!+#REF!+#REF!+#REF!+#REF!+#REF!+#REF!+#REF!+#REF!+#REF!+#REF!</f>
        <v>#REF!</v>
      </c>
      <c r="AQ164" s="98" t="e">
        <f>#REF!+#REF!+#REF!+#REF!+#REF!+#REF!+#REF!+#REF!+#REF!+#REF!+#REF!+#REF!+#REF!+#REF!+#REF!+#REF!+#REF!</f>
        <v>#REF!</v>
      </c>
      <c r="AR164" s="244"/>
      <c r="AS164" s="245"/>
      <c r="AT164" s="245"/>
      <c r="AU164" s="245"/>
      <c r="AV164" s="245"/>
      <c r="AW164" s="245"/>
      <c r="AX164" s="245"/>
      <c r="AY164" s="247">
        <v>1301.1510000000001</v>
      </c>
      <c r="AZ164" s="245"/>
      <c r="BA164" s="245"/>
      <c r="BB164" s="245"/>
    </row>
    <row r="165" spans="1:54" s="202" customFormat="1" ht="35.25" customHeight="1">
      <c r="A165" s="340" t="s">
        <v>455</v>
      </c>
      <c r="B165" s="342" t="s">
        <v>456</v>
      </c>
      <c r="C165" s="343" t="s">
        <v>340</v>
      </c>
      <c r="D165" s="298" t="s">
        <v>41</v>
      </c>
      <c r="E165" s="98">
        <f t="shared" si="75"/>
        <v>55.308</v>
      </c>
      <c r="F165" s="221">
        <f t="shared" si="85"/>
        <v>0</v>
      </c>
      <c r="G165" s="119">
        <f t="shared" si="86"/>
        <v>0</v>
      </c>
      <c r="H165" s="98"/>
      <c r="I165" s="98"/>
      <c r="J165" s="98"/>
      <c r="K165" s="98">
        <f t="shared" si="76"/>
        <v>0</v>
      </c>
      <c r="L165" s="98">
        <f t="shared" ref="L165" si="103">K165</f>
        <v>0</v>
      </c>
      <c r="M165" s="119"/>
      <c r="N165" s="98"/>
      <c r="O165" s="98"/>
      <c r="P165" s="98"/>
      <c r="Q165" s="98">
        <v>0</v>
      </c>
      <c r="R165" s="98">
        <v>0</v>
      </c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>
        <f t="shared" si="78"/>
        <v>0</v>
      </c>
      <c r="AP165" s="98" t="e">
        <f t="shared" si="78"/>
        <v>#REF!</v>
      </c>
      <c r="AQ165" s="98"/>
      <c r="AR165" s="244"/>
      <c r="AS165" s="245"/>
      <c r="AT165" s="245"/>
      <c r="AU165" s="245"/>
      <c r="AV165" s="245"/>
      <c r="AW165" s="245"/>
      <c r="AX165" s="245"/>
      <c r="AY165" s="247">
        <f>SUM(AY166)</f>
        <v>55.308</v>
      </c>
      <c r="AZ165" s="245"/>
      <c r="BA165" s="245"/>
      <c r="BB165" s="245"/>
    </row>
    <row r="166" spans="1:54" s="202" customFormat="1" ht="35.25" customHeight="1">
      <c r="A166" s="341"/>
      <c r="B166" s="342"/>
      <c r="C166" s="343"/>
      <c r="D166" s="171" t="s">
        <v>43</v>
      </c>
      <c r="E166" s="98">
        <f t="shared" ref="E166" si="104">H166+K166+N166+Q166+T166+W166+Z166+AE166+AJ166+AO166+AT166+AY166</f>
        <v>55.308</v>
      </c>
      <c r="F166" s="221">
        <f t="shared" si="85"/>
        <v>0</v>
      </c>
      <c r="G166" s="119">
        <f t="shared" si="86"/>
        <v>0</v>
      </c>
      <c r="H166" s="98"/>
      <c r="I166" s="98"/>
      <c r="J166" s="98"/>
      <c r="K166" s="98"/>
      <c r="L166" s="98"/>
      <c r="M166" s="119"/>
      <c r="N166" s="98"/>
      <c r="O166" s="98"/>
      <c r="P166" s="98"/>
      <c r="Q166" s="98">
        <v>0</v>
      </c>
      <c r="R166" s="98">
        <v>0</v>
      </c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>
        <v>0</v>
      </c>
      <c r="AP166" s="98" t="e">
        <f>#REF!+#REF!+#REF!+#REF!+#REF!+#REF!+#REF!+#REF!+#REF!+#REF!+#REF!+#REF!+#REF!+#REF!+#REF!+#REF!+#REF!</f>
        <v>#REF!</v>
      </c>
      <c r="AQ166" s="98" t="e">
        <f>#REF!+#REF!+#REF!+#REF!+#REF!+#REF!+#REF!+#REF!+#REF!+#REF!+#REF!+#REF!+#REF!+#REF!+#REF!+#REF!+#REF!</f>
        <v>#REF!</v>
      </c>
      <c r="AR166" s="244"/>
      <c r="AS166" s="245"/>
      <c r="AT166" s="245"/>
      <c r="AU166" s="245"/>
      <c r="AV166" s="245"/>
      <c r="AW166" s="245"/>
      <c r="AX166" s="245"/>
      <c r="AY166" s="247">
        <v>55.308</v>
      </c>
      <c r="AZ166" s="245"/>
      <c r="BA166" s="245"/>
      <c r="BB166" s="245"/>
    </row>
    <row r="167" spans="1:54" s="202" customFormat="1" ht="35.25" customHeight="1">
      <c r="A167" s="394" t="s">
        <v>348</v>
      </c>
      <c r="B167" s="395"/>
      <c r="C167" s="396"/>
      <c r="D167" s="183" t="s">
        <v>41</v>
      </c>
      <c r="E167" s="98">
        <f>E101</f>
        <v>55831.315140000006</v>
      </c>
      <c r="F167" s="221">
        <f>F101</f>
        <v>13117.394199999999</v>
      </c>
      <c r="G167" s="119">
        <f t="shared" ref="G167:G168" si="105">F167/E167</f>
        <v>0.23494689614793118</v>
      </c>
      <c r="H167" s="98">
        <f>H101</f>
        <v>9.0012000000000008</v>
      </c>
      <c r="I167" s="98">
        <f>I101</f>
        <v>9.0012000000000008</v>
      </c>
      <c r="J167" s="119">
        <f>I167/H167</f>
        <v>1</v>
      </c>
      <c r="K167" s="98">
        <f>K101</f>
        <v>1810.8679999999999</v>
      </c>
      <c r="L167" s="98">
        <f>L101</f>
        <v>1810.8679999999999</v>
      </c>
      <c r="M167" s="119">
        <f>L167/K167</f>
        <v>1</v>
      </c>
      <c r="N167" s="98">
        <f>N101</f>
        <v>0</v>
      </c>
      <c r="O167" s="98"/>
      <c r="P167" s="98"/>
      <c r="Q167" s="98">
        <f>Q101</f>
        <v>1475.8680000000002</v>
      </c>
      <c r="R167" s="98">
        <f>R101</f>
        <v>1475.8300000000002</v>
      </c>
      <c r="S167" s="98"/>
      <c r="T167" s="98">
        <f>T101</f>
        <v>0</v>
      </c>
      <c r="U167" s="98"/>
      <c r="V167" s="98"/>
      <c r="W167" s="98">
        <f>W101</f>
        <v>6998.2</v>
      </c>
      <c r="X167" s="98"/>
      <c r="Y167" s="98"/>
      <c r="Z167" s="98">
        <f>Z101</f>
        <v>3478.1769999999997</v>
      </c>
      <c r="AA167" s="98"/>
      <c r="AB167" s="98"/>
      <c r="AC167" s="98"/>
      <c r="AD167" s="98"/>
      <c r="AE167" s="98">
        <f>AE101</f>
        <v>0</v>
      </c>
      <c r="AF167" s="98"/>
      <c r="AG167" s="98"/>
      <c r="AH167" s="98"/>
      <c r="AI167" s="98"/>
      <c r="AJ167" s="98">
        <f>AJ101</f>
        <v>0</v>
      </c>
      <c r="AK167" s="98"/>
      <c r="AL167" s="98"/>
      <c r="AM167" s="98"/>
      <c r="AN167" s="98"/>
      <c r="AO167" s="98">
        <f>AO101</f>
        <v>0</v>
      </c>
      <c r="AP167" s="98" t="e">
        <f>AP168</f>
        <v>#REF!</v>
      </c>
      <c r="AQ167" s="98"/>
      <c r="AR167" s="244"/>
      <c r="AS167" s="245"/>
      <c r="AT167" s="98">
        <f>AT101</f>
        <v>0</v>
      </c>
      <c r="AU167" s="245"/>
      <c r="AV167" s="245"/>
      <c r="AW167" s="245"/>
      <c r="AX167" s="245"/>
      <c r="AY167" s="174">
        <f>AY101</f>
        <v>36416.500940000005</v>
      </c>
      <c r="AZ167" s="245"/>
      <c r="BA167" s="245"/>
      <c r="BB167" s="245"/>
    </row>
    <row r="168" spans="1:54" s="202" customFormat="1" ht="35.25" customHeight="1">
      <c r="A168" s="397"/>
      <c r="B168" s="398"/>
      <c r="C168" s="399"/>
      <c r="D168" s="171" t="s">
        <v>43</v>
      </c>
      <c r="E168" s="98">
        <f>E102</f>
        <v>55831.315140000006</v>
      </c>
      <c r="F168" s="221">
        <f>F102</f>
        <v>13117.394199999999</v>
      </c>
      <c r="G168" s="119">
        <f t="shared" si="105"/>
        <v>0.23494689614793118</v>
      </c>
      <c r="H168" s="98">
        <f>H102</f>
        <v>9.0012000000000008</v>
      </c>
      <c r="I168" s="98">
        <f>I102</f>
        <v>9.0012000000000008</v>
      </c>
      <c r="J168" s="119">
        <f>I168/H168</f>
        <v>1</v>
      </c>
      <c r="K168" s="98">
        <f>K102</f>
        <v>1810.8679999999999</v>
      </c>
      <c r="L168" s="98">
        <f>L102</f>
        <v>1810.8679999999999</v>
      </c>
      <c r="M168" s="119">
        <f>L168/K168</f>
        <v>1</v>
      </c>
      <c r="N168" s="98">
        <f>N102</f>
        <v>0</v>
      </c>
      <c r="O168" s="98"/>
      <c r="P168" s="98"/>
      <c r="Q168" s="98">
        <f>Q102</f>
        <v>1475.8680000000002</v>
      </c>
      <c r="R168" s="98">
        <f>R102</f>
        <v>1475.8300000000002</v>
      </c>
      <c r="S168" s="98"/>
      <c r="T168" s="98">
        <f>T102</f>
        <v>0</v>
      </c>
      <c r="U168" s="98"/>
      <c r="V168" s="98"/>
      <c r="W168" s="98">
        <f>W102</f>
        <v>6998.2</v>
      </c>
      <c r="X168" s="98"/>
      <c r="Y168" s="98"/>
      <c r="Z168" s="98">
        <f>Z102</f>
        <v>3478.1769999999997</v>
      </c>
      <c r="AA168" s="98"/>
      <c r="AB168" s="98"/>
      <c r="AC168" s="98"/>
      <c r="AD168" s="98"/>
      <c r="AE168" s="98">
        <f>AE102</f>
        <v>0</v>
      </c>
      <c r="AF168" s="98"/>
      <c r="AG168" s="98"/>
      <c r="AH168" s="98"/>
      <c r="AI168" s="98"/>
      <c r="AJ168" s="98">
        <f>AJ102</f>
        <v>0</v>
      </c>
      <c r="AK168" s="98"/>
      <c r="AL168" s="98"/>
      <c r="AM168" s="98"/>
      <c r="AN168" s="98"/>
      <c r="AO168" s="98">
        <f>AO102</f>
        <v>0</v>
      </c>
      <c r="AP168" s="98" t="e">
        <f>#REF!+#REF!+#REF!+#REF!+#REF!+#REF!+#REF!+#REF!+#REF!+#REF!+#REF!+#REF!+#REF!+#REF!+#REF!+#REF!+#REF!</f>
        <v>#REF!</v>
      </c>
      <c r="AQ168" s="98" t="e">
        <f>#REF!+#REF!+#REF!+#REF!+#REF!+#REF!+#REF!+#REF!+#REF!+#REF!+#REF!+#REF!+#REF!+#REF!+#REF!+#REF!+#REF!</f>
        <v>#REF!</v>
      </c>
      <c r="AR168" s="244"/>
      <c r="AS168" s="245"/>
      <c r="AT168" s="98">
        <f>AT102</f>
        <v>0</v>
      </c>
      <c r="AU168" s="245"/>
      <c r="AV168" s="245"/>
      <c r="AW168" s="245"/>
      <c r="AX168" s="245"/>
      <c r="AY168" s="174">
        <f>AY102</f>
        <v>36416.500940000005</v>
      </c>
      <c r="AZ168" s="245"/>
      <c r="BA168" s="245"/>
      <c r="BB168" s="245"/>
    </row>
    <row r="169" spans="1:54" s="202" customFormat="1" ht="35.25" customHeight="1">
      <c r="A169" s="180" t="s">
        <v>261</v>
      </c>
      <c r="B169" s="181"/>
      <c r="C169" s="181"/>
      <c r="D169" s="183"/>
      <c r="E169" s="98"/>
      <c r="F169" s="221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 t="e">
        <f>#REF!</f>
        <v>#REF!</v>
      </c>
      <c r="AP169" s="98" t="e">
        <f>#REF!</f>
        <v>#REF!</v>
      </c>
      <c r="AQ169" s="98"/>
      <c r="AR169" s="244"/>
      <c r="AS169" s="245"/>
      <c r="AT169" s="245"/>
      <c r="AU169" s="245"/>
      <c r="AV169" s="245"/>
      <c r="AW169" s="245"/>
      <c r="AX169" s="245"/>
      <c r="AY169" s="247"/>
      <c r="AZ169" s="245"/>
      <c r="BA169" s="245"/>
      <c r="BB169" s="245"/>
    </row>
    <row r="170" spans="1:54" s="202" customFormat="1" ht="35.25" customHeight="1">
      <c r="A170" s="378" t="s">
        <v>375</v>
      </c>
      <c r="B170" s="379"/>
      <c r="C170" s="380"/>
      <c r="D170" s="183" t="s">
        <v>41</v>
      </c>
      <c r="E170" s="98">
        <f>E171+E172</f>
        <v>161521.40818999999</v>
      </c>
      <c r="F170" s="98">
        <f>F171+F172</f>
        <v>15711.833500000001</v>
      </c>
      <c r="G170" s="119">
        <f>SUM(F170/E170)</f>
        <v>9.7274000245948455E-2</v>
      </c>
      <c r="H170" s="98">
        <f>H171+H172</f>
        <v>0</v>
      </c>
      <c r="I170" s="98"/>
      <c r="J170" s="98"/>
      <c r="K170" s="98">
        <f>K171+K172</f>
        <v>1184.6835000000001</v>
      </c>
      <c r="L170" s="98">
        <f>L171+L172</f>
        <v>1184.6835000000001</v>
      </c>
      <c r="M170" s="98"/>
      <c r="N170" s="98">
        <f>N171+N172</f>
        <v>5872</v>
      </c>
      <c r="O170" s="98"/>
      <c r="P170" s="98"/>
      <c r="Q170" s="98">
        <f>Q171+Q172</f>
        <v>0</v>
      </c>
      <c r="R170" s="98"/>
      <c r="S170" s="98"/>
      <c r="T170" s="98">
        <f>T171+T172</f>
        <v>0</v>
      </c>
      <c r="U170" s="98"/>
      <c r="V170" s="98"/>
      <c r="W170" s="98">
        <f>W171+W172</f>
        <v>0</v>
      </c>
      <c r="X170" s="98"/>
      <c r="Y170" s="98"/>
      <c r="Z170" s="98">
        <f>Z171+Z172</f>
        <v>8655.15</v>
      </c>
      <c r="AA170" s="98"/>
      <c r="AB170" s="98"/>
      <c r="AC170" s="98"/>
      <c r="AD170" s="98"/>
      <c r="AE170" s="98">
        <f>AE171+AE172</f>
        <v>0</v>
      </c>
      <c r="AF170" s="98"/>
      <c r="AG170" s="98"/>
      <c r="AH170" s="98"/>
      <c r="AI170" s="98"/>
      <c r="AJ170" s="98">
        <f>AJ171+AJ172</f>
        <v>0</v>
      </c>
      <c r="AK170" s="98"/>
      <c r="AL170" s="98"/>
      <c r="AM170" s="98"/>
      <c r="AN170" s="98"/>
      <c r="AO170" s="98">
        <f>AO171+AO172</f>
        <v>0</v>
      </c>
      <c r="AP170" s="98" t="e">
        <f>AP171</f>
        <v>#REF!</v>
      </c>
      <c r="AQ170" s="98"/>
      <c r="AR170" s="244"/>
      <c r="AS170" s="245"/>
      <c r="AT170" s="98">
        <f>AT171+AT172</f>
        <v>0</v>
      </c>
      <c r="AU170" s="245"/>
      <c r="AV170" s="245"/>
      <c r="AW170" s="245"/>
      <c r="AX170" s="245"/>
      <c r="AY170" s="174">
        <f>AY171+AY172</f>
        <v>154464.72469</v>
      </c>
      <c r="AZ170" s="245"/>
      <c r="BA170" s="245"/>
      <c r="BB170" s="377"/>
    </row>
    <row r="171" spans="1:54" s="202" customFormat="1" ht="60.75" customHeight="1">
      <c r="A171" s="381"/>
      <c r="B171" s="382"/>
      <c r="C171" s="383"/>
      <c r="D171" s="182" t="s">
        <v>2</v>
      </c>
      <c r="E171" s="98">
        <f>E57</f>
        <v>104166.22</v>
      </c>
      <c r="F171" s="98">
        <f>F57</f>
        <v>12929.16</v>
      </c>
      <c r="G171" s="119">
        <f t="shared" ref="G171:G172" si="106">SUM(F171/E171)</f>
        <v>0.12412046822856776</v>
      </c>
      <c r="H171" s="98">
        <f>H57</f>
        <v>0</v>
      </c>
      <c r="I171" s="98"/>
      <c r="J171" s="98"/>
      <c r="K171" s="98">
        <f>K57</f>
        <v>0</v>
      </c>
      <c r="L171" s="98"/>
      <c r="M171" s="98"/>
      <c r="N171" s="98">
        <f>N57</f>
        <v>5226.1000000000004</v>
      </c>
      <c r="O171" s="98"/>
      <c r="P171" s="98"/>
      <c r="Q171" s="98">
        <f>Q57</f>
        <v>0</v>
      </c>
      <c r="R171" s="98"/>
      <c r="S171" s="98"/>
      <c r="T171" s="98">
        <f>T57</f>
        <v>0</v>
      </c>
      <c r="U171" s="98"/>
      <c r="V171" s="98"/>
      <c r="W171" s="98">
        <f>W57</f>
        <v>0</v>
      </c>
      <c r="X171" s="98"/>
      <c r="Y171" s="98"/>
      <c r="Z171" s="98">
        <f>Z57</f>
        <v>7703.08</v>
      </c>
      <c r="AA171" s="98"/>
      <c r="AB171" s="98"/>
      <c r="AC171" s="98"/>
      <c r="AD171" s="98"/>
      <c r="AE171" s="98">
        <f>AE57</f>
        <v>0</v>
      </c>
      <c r="AF171" s="98"/>
      <c r="AG171" s="98"/>
      <c r="AH171" s="98"/>
      <c r="AI171" s="98"/>
      <c r="AJ171" s="98">
        <f>AJ57</f>
        <v>0</v>
      </c>
      <c r="AK171" s="98"/>
      <c r="AL171" s="98"/>
      <c r="AM171" s="98"/>
      <c r="AN171" s="98"/>
      <c r="AO171" s="98">
        <f>AO57</f>
        <v>0</v>
      </c>
      <c r="AP171" s="98" t="e">
        <f>#REF!+#REF!+#REF!+#REF!+#REF!+#REF!+#REF!+#REF!+#REF!+#REF!+#REF!+#REF!+#REF!+#REF!+#REF!+#REF!+#REF!</f>
        <v>#REF!</v>
      </c>
      <c r="AQ171" s="98" t="e">
        <f>#REF!+#REF!+#REF!+#REF!+#REF!+#REF!+#REF!+#REF!+#REF!+#REF!+#REF!+#REF!+#REF!+#REF!+#REF!+#REF!+#REF!</f>
        <v>#REF!</v>
      </c>
      <c r="AR171" s="244"/>
      <c r="AS171" s="245"/>
      <c r="AT171" s="98">
        <f>AT57</f>
        <v>0</v>
      </c>
      <c r="AU171" s="245"/>
      <c r="AV171" s="245"/>
      <c r="AW171" s="245"/>
      <c r="AX171" s="245"/>
      <c r="AY171" s="174">
        <f>AY57</f>
        <v>98940.12</v>
      </c>
      <c r="AZ171" s="245"/>
      <c r="BA171" s="245"/>
      <c r="BB171" s="377"/>
    </row>
    <row r="172" spans="1:54" ht="20.25" customHeight="1">
      <c r="A172" s="381"/>
      <c r="B172" s="382"/>
      <c r="C172" s="383"/>
      <c r="D172" s="171" t="s">
        <v>43</v>
      </c>
      <c r="E172" s="98">
        <f>E58</f>
        <v>57355.188190000001</v>
      </c>
      <c r="F172" s="98">
        <f>F58</f>
        <v>2782.6734999999999</v>
      </c>
      <c r="G172" s="119">
        <f t="shared" si="106"/>
        <v>4.8516508929965729E-2</v>
      </c>
      <c r="H172" s="98">
        <f>H58</f>
        <v>0</v>
      </c>
      <c r="I172" s="103"/>
      <c r="J172" s="104"/>
      <c r="K172" s="98">
        <f>K58</f>
        <v>1184.6835000000001</v>
      </c>
      <c r="L172" s="98">
        <f>L58</f>
        <v>1184.6835000000001</v>
      </c>
      <c r="M172" s="104"/>
      <c r="N172" s="98">
        <f>N58</f>
        <v>645.9</v>
      </c>
      <c r="O172" s="103"/>
      <c r="P172" s="104"/>
      <c r="Q172" s="98">
        <f>Q58</f>
        <v>0</v>
      </c>
      <c r="R172" s="103"/>
      <c r="S172" s="104"/>
      <c r="T172" s="98">
        <f>T58</f>
        <v>0</v>
      </c>
      <c r="U172" s="105"/>
      <c r="V172" s="104"/>
      <c r="W172" s="98">
        <f>W58</f>
        <v>0</v>
      </c>
      <c r="X172" s="103"/>
      <c r="Y172" s="104"/>
      <c r="Z172" s="98">
        <f>Z58</f>
        <v>952.07</v>
      </c>
      <c r="AA172" s="106"/>
      <c r="AB172" s="108"/>
      <c r="AC172" s="126"/>
      <c r="AD172" s="125"/>
      <c r="AE172" s="98">
        <f>AE58</f>
        <v>0</v>
      </c>
      <c r="AF172" s="106"/>
      <c r="AG172" s="108"/>
      <c r="AH172" s="126"/>
      <c r="AI172" s="125"/>
      <c r="AJ172" s="98">
        <f>AJ58</f>
        <v>0</v>
      </c>
      <c r="AK172" s="106"/>
      <c r="AL172" s="108"/>
      <c r="AM172" s="128"/>
      <c r="AN172" s="104"/>
      <c r="AO172" s="98">
        <f>AO58</f>
        <v>0</v>
      </c>
      <c r="AP172" s="106"/>
      <c r="AQ172" s="108"/>
      <c r="AR172" s="128"/>
      <c r="AS172" s="104"/>
      <c r="AT172" s="98">
        <f>AT58</f>
        <v>0</v>
      </c>
      <c r="AU172" s="105"/>
      <c r="AV172" s="125"/>
      <c r="AW172" s="128"/>
      <c r="AX172" s="104"/>
      <c r="AY172" s="174">
        <f>AY58</f>
        <v>55524.60469</v>
      </c>
      <c r="AZ172" s="128"/>
      <c r="BA172" s="104"/>
      <c r="BB172" s="377"/>
    </row>
    <row r="173" spans="1:54" ht="31.95" customHeight="1">
      <c r="A173" s="388"/>
      <c r="B173" s="389"/>
      <c r="C173" s="390"/>
      <c r="D173" s="254" t="s">
        <v>266</v>
      </c>
      <c r="E173" s="98"/>
      <c r="F173" s="224"/>
      <c r="G173" s="102"/>
      <c r="H173" s="110"/>
      <c r="I173" s="110"/>
      <c r="J173" s="109"/>
      <c r="K173" s="110"/>
      <c r="L173" s="110"/>
      <c r="M173" s="109"/>
      <c r="N173" s="110"/>
      <c r="O173" s="110"/>
      <c r="P173" s="109"/>
      <c r="Q173" s="110"/>
      <c r="R173" s="110"/>
      <c r="S173" s="109"/>
      <c r="T173" s="110"/>
      <c r="U173" s="113"/>
      <c r="V173" s="109"/>
      <c r="W173" s="110"/>
      <c r="X173" s="110"/>
      <c r="Y173" s="109"/>
      <c r="Z173" s="110"/>
      <c r="AA173" s="111"/>
      <c r="AB173" s="112"/>
      <c r="AC173" s="129"/>
      <c r="AD173" s="114"/>
      <c r="AE173" s="110"/>
      <c r="AF173" s="111"/>
      <c r="AG173" s="112"/>
      <c r="AH173" s="129"/>
      <c r="AI173" s="114"/>
      <c r="AJ173" s="110"/>
      <c r="AK173" s="111"/>
      <c r="AL173" s="112"/>
      <c r="AM173" s="129"/>
      <c r="AN173" s="114"/>
      <c r="AO173" s="110"/>
      <c r="AP173" s="111"/>
      <c r="AQ173" s="112"/>
      <c r="AR173" s="130"/>
      <c r="AS173" s="109"/>
      <c r="AT173" s="110"/>
      <c r="AU173" s="113"/>
      <c r="AV173" s="114"/>
      <c r="AW173" s="129"/>
      <c r="AX173" s="109"/>
      <c r="AY173" s="218"/>
      <c r="AZ173" s="129"/>
      <c r="BA173" s="114"/>
      <c r="BB173" s="377"/>
    </row>
    <row r="174" spans="1:54" ht="15" customHeight="1">
      <c r="A174" s="378" t="s">
        <v>376</v>
      </c>
      <c r="B174" s="379"/>
      <c r="C174" s="380"/>
      <c r="D174" s="183" t="s">
        <v>41</v>
      </c>
      <c r="E174" s="98">
        <f>E31</f>
        <v>13172.547999999999</v>
      </c>
      <c r="F174" s="221"/>
      <c r="G174" s="11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100"/>
      <c r="AE174" s="98"/>
      <c r="AF174" s="98"/>
      <c r="AG174" s="98"/>
      <c r="AH174" s="98"/>
      <c r="AI174" s="100"/>
      <c r="AJ174" s="98"/>
      <c r="AK174" s="98"/>
      <c r="AL174" s="98"/>
      <c r="AM174" s="98"/>
      <c r="AN174" s="100"/>
      <c r="AO174" s="98"/>
      <c r="AP174" s="98"/>
      <c r="AQ174" s="98"/>
      <c r="AR174" s="98"/>
      <c r="AS174" s="98"/>
      <c r="AT174" s="98"/>
      <c r="AU174" s="100"/>
      <c r="AV174" s="98"/>
      <c r="AW174" s="98"/>
      <c r="AX174" s="98"/>
      <c r="AY174" s="174">
        <f>AY31</f>
        <v>13172.547999999999</v>
      </c>
      <c r="AZ174" s="98"/>
      <c r="BA174" s="100"/>
      <c r="BB174" s="384"/>
    </row>
    <row r="175" spans="1:54" ht="31.2">
      <c r="A175" s="381"/>
      <c r="B175" s="382"/>
      <c r="C175" s="383"/>
      <c r="D175" s="140" t="s">
        <v>37</v>
      </c>
      <c r="E175" s="98"/>
      <c r="F175" s="221"/>
      <c r="G175" s="119"/>
      <c r="H175" s="98"/>
      <c r="I175" s="98"/>
      <c r="J175" s="123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100"/>
      <c r="AE175" s="98"/>
      <c r="AF175" s="98"/>
      <c r="AG175" s="98"/>
      <c r="AH175" s="98"/>
      <c r="AI175" s="100"/>
      <c r="AJ175" s="98"/>
      <c r="AK175" s="98"/>
      <c r="AL175" s="98"/>
      <c r="AM175" s="98"/>
      <c r="AN175" s="100"/>
      <c r="AO175" s="98"/>
      <c r="AP175" s="98"/>
      <c r="AQ175" s="98"/>
      <c r="AR175" s="98"/>
      <c r="AS175" s="98"/>
      <c r="AT175" s="98"/>
      <c r="AU175" s="100"/>
      <c r="AV175" s="98"/>
      <c r="AW175" s="98"/>
      <c r="AX175" s="98"/>
      <c r="AY175" s="174"/>
      <c r="AZ175" s="98"/>
      <c r="BA175" s="100"/>
      <c r="BB175" s="377"/>
    </row>
    <row r="176" spans="1:54" ht="32.4" customHeight="1">
      <c r="A176" s="381"/>
      <c r="B176" s="382"/>
      <c r="C176" s="383"/>
      <c r="D176" s="140" t="s">
        <v>2</v>
      </c>
      <c r="E176" s="98">
        <f>E32</f>
        <v>8900</v>
      </c>
      <c r="F176" s="221"/>
      <c r="G176" s="119"/>
      <c r="H176" s="98"/>
      <c r="I176" s="98"/>
      <c r="J176" s="100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9"/>
      <c r="AB176" s="99"/>
      <c r="AC176" s="100"/>
      <c r="AD176" s="99"/>
      <c r="AE176" s="98"/>
      <c r="AF176" s="99"/>
      <c r="AG176" s="99"/>
      <c r="AH176" s="100"/>
      <c r="AI176" s="99"/>
      <c r="AJ176" s="98"/>
      <c r="AK176" s="99"/>
      <c r="AL176" s="99"/>
      <c r="AM176" s="100"/>
      <c r="AN176" s="99"/>
      <c r="AO176" s="98"/>
      <c r="AP176" s="99"/>
      <c r="AQ176" s="99"/>
      <c r="AR176" s="100"/>
      <c r="AS176" s="98"/>
      <c r="AT176" s="98"/>
      <c r="AU176" s="99"/>
      <c r="AV176" s="99"/>
      <c r="AW176" s="100"/>
      <c r="AX176" s="98"/>
      <c r="AY176" s="174">
        <f>AY32</f>
        <v>8900</v>
      </c>
      <c r="AZ176" s="98"/>
      <c r="BA176" s="122"/>
      <c r="BB176" s="377"/>
    </row>
    <row r="177" spans="1:54" ht="20.25" customHeight="1">
      <c r="A177" s="381"/>
      <c r="B177" s="382"/>
      <c r="C177" s="383"/>
      <c r="D177" s="141" t="s">
        <v>43</v>
      </c>
      <c r="E177" s="103">
        <f>E33</f>
        <v>4272.5479999999998</v>
      </c>
      <c r="F177" s="223"/>
      <c r="G177" s="124"/>
      <c r="H177" s="103"/>
      <c r="I177" s="103"/>
      <c r="J177" s="104"/>
      <c r="K177" s="103"/>
      <c r="L177" s="103"/>
      <c r="M177" s="104"/>
      <c r="N177" s="103"/>
      <c r="O177" s="103"/>
      <c r="P177" s="104"/>
      <c r="Q177" s="103"/>
      <c r="R177" s="103"/>
      <c r="S177" s="104"/>
      <c r="T177" s="103"/>
      <c r="U177" s="105"/>
      <c r="V177" s="104"/>
      <c r="W177" s="103"/>
      <c r="X177" s="103"/>
      <c r="Y177" s="104"/>
      <c r="Z177" s="103"/>
      <c r="AA177" s="106"/>
      <c r="AB177" s="108"/>
      <c r="AC177" s="126"/>
      <c r="AD177" s="125"/>
      <c r="AE177" s="103"/>
      <c r="AF177" s="106"/>
      <c r="AG177" s="108"/>
      <c r="AH177" s="126"/>
      <c r="AI177" s="125"/>
      <c r="AJ177" s="103"/>
      <c r="AK177" s="106"/>
      <c r="AL177" s="108"/>
      <c r="AM177" s="128"/>
      <c r="AN177" s="104"/>
      <c r="AO177" s="103"/>
      <c r="AP177" s="106"/>
      <c r="AQ177" s="108"/>
      <c r="AR177" s="128"/>
      <c r="AS177" s="104"/>
      <c r="AT177" s="103"/>
      <c r="AU177" s="105"/>
      <c r="AV177" s="125"/>
      <c r="AW177" s="128"/>
      <c r="AX177" s="104"/>
      <c r="AY177" s="219">
        <f>AY33</f>
        <v>4272.5479999999998</v>
      </c>
      <c r="AZ177" s="128"/>
      <c r="BA177" s="104"/>
      <c r="BB177" s="377"/>
    </row>
    <row r="178" spans="1:54" ht="31.2" customHeight="1">
      <c r="A178" s="381"/>
      <c r="B178" s="382"/>
      <c r="C178" s="383"/>
      <c r="D178" s="254" t="s">
        <v>266</v>
      </c>
      <c r="E178" s="110"/>
      <c r="F178" s="224"/>
      <c r="G178" s="102"/>
      <c r="H178" s="110"/>
      <c r="I178" s="110"/>
      <c r="J178" s="129"/>
      <c r="K178" s="110"/>
      <c r="L178" s="110"/>
      <c r="M178" s="109"/>
      <c r="N178" s="110"/>
      <c r="O178" s="110"/>
      <c r="P178" s="109"/>
      <c r="Q178" s="110"/>
      <c r="R178" s="110"/>
      <c r="S178" s="109"/>
      <c r="T178" s="110"/>
      <c r="U178" s="113"/>
      <c r="V178" s="109"/>
      <c r="W178" s="110"/>
      <c r="X178" s="110"/>
      <c r="Y178" s="109"/>
      <c r="Z178" s="110"/>
      <c r="AA178" s="111"/>
      <c r="AB178" s="112"/>
      <c r="AC178" s="129"/>
      <c r="AD178" s="114"/>
      <c r="AE178" s="110"/>
      <c r="AF178" s="111"/>
      <c r="AG178" s="112"/>
      <c r="AH178" s="129"/>
      <c r="AI178" s="114"/>
      <c r="AJ178" s="110"/>
      <c r="AK178" s="111"/>
      <c r="AL178" s="112"/>
      <c r="AM178" s="129"/>
      <c r="AN178" s="114"/>
      <c r="AO178" s="110"/>
      <c r="AP178" s="111"/>
      <c r="AQ178" s="112"/>
      <c r="AR178" s="129"/>
      <c r="AS178" s="109"/>
      <c r="AT178" s="110"/>
      <c r="AU178" s="113"/>
      <c r="AV178" s="114"/>
      <c r="AW178" s="129"/>
      <c r="AX178" s="109"/>
      <c r="AY178" s="218"/>
      <c r="AZ178" s="129"/>
      <c r="BA178" s="114"/>
      <c r="BB178" s="377"/>
    </row>
    <row r="179" spans="1:54" ht="21" customHeight="1">
      <c r="A179" s="378" t="s">
        <v>377</v>
      </c>
      <c r="B179" s="379"/>
      <c r="C179" s="380"/>
      <c r="D179" s="183" t="s">
        <v>41</v>
      </c>
      <c r="E179" s="98">
        <f>E96</f>
        <v>1043.4569999999999</v>
      </c>
      <c r="F179" s="221"/>
      <c r="G179" s="119"/>
      <c r="H179" s="98"/>
      <c r="I179" s="98"/>
      <c r="J179" s="123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101"/>
      <c r="AB179" s="120"/>
      <c r="AC179" s="123"/>
      <c r="AD179" s="122"/>
      <c r="AE179" s="98"/>
      <c r="AF179" s="101"/>
      <c r="AG179" s="120"/>
      <c r="AH179" s="123"/>
      <c r="AI179" s="122"/>
      <c r="AJ179" s="98"/>
      <c r="AK179" s="101"/>
      <c r="AL179" s="120"/>
      <c r="AM179" s="123"/>
      <c r="AN179" s="122"/>
      <c r="AO179" s="98"/>
      <c r="AP179" s="101"/>
      <c r="AQ179" s="120"/>
      <c r="AR179" s="123"/>
      <c r="AS179" s="119"/>
      <c r="AT179" s="98"/>
      <c r="AU179" s="99"/>
      <c r="AV179" s="121"/>
      <c r="AW179" s="127"/>
      <c r="AX179" s="119"/>
      <c r="AY179" s="174">
        <f>AY96</f>
        <v>1043.4569999999999</v>
      </c>
      <c r="AZ179" s="98"/>
      <c r="BA179" s="122"/>
      <c r="BB179" s="384"/>
    </row>
    <row r="180" spans="1:54" ht="35.25" customHeight="1">
      <c r="A180" s="381"/>
      <c r="B180" s="382"/>
      <c r="C180" s="383"/>
      <c r="D180" s="140" t="s">
        <v>37</v>
      </c>
      <c r="E180" s="98">
        <f>E97</f>
        <v>43.976999999999997</v>
      </c>
      <c r="F180" s="221"/>
      <c r="G180" s="119"/>
      <c r="H180" s="98"/>
      <c r="I180" s="98"/>
      <c r="J180" s="123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101"/>
      <c r="AB180" s="120"/>
      <c r="AC180" s="123"/>
      <c r="AD180" s="122"/>
      <c r="AE180" s="98"/>
      <c r="AF180" s="101"/>
      <c r="AG180" s="120"/>
      <c r="AH180" s="123"/>
      <c r="AI180" s="122"/>
      <c r="AJ180" s="98"/>
      <c r="AK180" s="101"/>
      <c r="AL180" s="120"/>
      <c r="AM180" s="123"/>
      <c r="AN180" s="122"/>
      <c r="AO180" s="98"/>
      <c r="AP180" s="101"/>
      <c r="AQ180" s="120"/>
      <c r="AR180" s="123"/>
      <c r="AS180" s="119"/>
      <c r="AT180" s="98"/>
      <c r="AU180" s="99"/>
      <c r="AV180" s="122"/>
      <c r="AW180" s="123"/>
      <c r="AX180" s="119"/>
      <c r="AY180" s="174">
        <f>AY97</f>
        <v>0</v>
      </c>
      <c r="AZ180" s="98"/>
      <c r="BA180" s="122"/>
      <c r="BB180" s="377"/>
    </row>
    <row r="181" spans="1:54" ht="31.2" customHeight="1">
      <c r="A181" s="381"/>
      <c r="B181" s="382"/>
      <c r="C181" s="383"/>
      <c r="D181" s="140" t="s">
        <v>2</v>
      </c>
      <c r="E181" s="98">
        <f>E98</f>
        <v>939.07999999999993</v>
      </c>
      <c r="F181" s="223"/>
      <c r="G181" s="104"/>
      <c r="H181" s="103"/>
      <c r="I181" s="103"/>
      <c r="J181" s="126"/>
      <c r="K181" s="103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117"/>
      <c r="AB181" s="107"/>
      <c r="AC181" s="129"/>
      <c r="AD181" s="114"/>
      <c r="AE181" s="98"/>
      <c r="AF181" s="117"/>
      <c r="AG181" s="107"/>
      <c r="AH181" s="129"/>
      <c r="AI181" s="114"/>
      <c r="AJ181" s="98"/>
      <c r="AK181" s="117"/>
      <c r="AL181" s="107"/>
      <c r="AM181" s="129"/>
      <c r="AN181" s="114"/>
      <c r="AO181" s="98"/>
      <c r="AP181" s="117"/>
      <c r="AQ181" s="107"/>
      <c r="AR181" s="129"/>
      <c r="AS181" s="109"/>
      <c r="AT181" s="98"/>
      <c r="AU181" s="105"/>
      <c r="AV181" s="125"/>
      <c r="AW181" s="126"/>
      <c r="AX181" s="104"/>
      <c r="AY181" s="174">
        <f>AY98</f>
        <v>939.07999999999993</v>
      </c>
      <c r="AZ181" s="103"/>
      <c r="BA181" s="125"/>
      <c r="BB181" s="377"/>
    </row>
    <row r="182" spans="1:54" ht="24.75" customHeight="1">
      <c r="A182" s="381"/>
      <c r="B182" s="382"/>
      <c r="C182" s="383"/>
      <c r="D182" s="141" t="s">
        <v>43</v>
      </c>
      <c r="E182" s="98">
        <f>E99</f>
        <v>60.4</v>
      </c>
      <c r="F182" s="223"/>
      <c r="G182" s="124"/>
      <c r="H182" s="103"/>
      <c r="I182" s="103"/>
      <c r="J182" s="104"/>
      <c r="K182" s="103"/>
      <c r="L182" s="103"/>
      <c r="M182" s="104"/>
      <c r="N182" s="103"/>
      <c r="O182" s="103"/>
      <c r="P182" s="104"/>
      <c r="Q182" s="103"/>
      <c r="R182" s="103"/>
      <c r="S182" s="104"/>
      <c r="T182" s="103"/>
      <c r="U182" s="105"/>
      <c r="V182" s="104"/>
      <c r="W182" s="103"/>
      <c r="X182" s="103"/>
      <c r="Y182" s="104"/>
      <c r="Z182" s="103"/>
      <c r="AA182" s="106"/>
      <c r="AB182" s="108"/>
      <c r="AC182" s="126"/>
      <c r="AD182" s="125"/>
      <c r="AE182" s="103"/>
      <c r="AF182" s="106"/>
      <c r="AG182" s="108"/>
      <c r="AH182" s="126"/>
      <c r="AI182" s="125"/>
      <c r="AJ182" s="103"/>
      <c r="AK182" s="106"/>
      <c r="AL182" s="108"/>
      <c r="AM182" s="128"/>
      <c r="AN182" s="104"/>
      <c r="AO182" s="103"/>
      <c r="AP182" s="106"/>
      <c r="AQ182" s="108"/>
      <c r="AR182" s="128"/>
      <c r="AS182" s="104"/>
      <c r="AT182" s="103"/>
      <c r="AU182" s="105"/>
      <c r="AV182" s="125"/>
      <c r="AW182" s="128"/>
      <c r="AX182" s="104"/>
      <c r="AY182" s="174">
        <f>AY99</f>
        <v>104.377</v>
      </c>
      <c r="AZ182" s="128"/>
      <c r="BA182" s="104"/>
      <c r="BB182" s="377"/>
    </row>
    <row r="183" spans="1:54" ht="31.2" customHeight="1">
      <c r="A183" s="381"/>
      <c r="B183" s="382"/>
      <c r="C183" s="383"/>
      <c r="D183" s="254" t="s">
        <v>266</v>
      </c>
      <c r="E183" s="110"/>
      <c r="F183" s="224"/>
      <c r="G183" s="102"/>
      <c r="H183" s="110"/>
      <c r="I183" s="110"/>
      <c r="J183" s="129"/>
      <c r="K183" s="110"/>
      <c r="L183" s="110"/>
      <c r="M183" s="109"/>
      <c r="N183" s="110"/>
      <c r="O183" s="110"/>
      <c r="P183" s="109"/>
      <c r="Q183" s="110"/>
      <c r="R183" s="110"/>
      <c r="S183" s="109"/>
      <c r="T183" s="110"/>
      <c r="U183" s="113"/>
      <c r="V183" s="109"/>
      <c r="W183" s="110"/>
      <c r="X183" s="110"/>
      <c r="Y183" s="109"/>
      <c r="Z183" s="110"/>
      <c r="AA183" s="111"/>
      <c r="AB183" s="112"/>
      <c r="AC183" s="129"/>
      <c r="AD183" s="114"/>
      <c r="AE183" s="110"/>
      <c r="AF183" s="111"/>
      <c r="AG183" s="112"/>
      <c r="AH183" s="129"/>
      <c r="AI183" s="114"/>
      <c r="AJ183" s="110"/>
      <c r="AK183" s="111"/>
      <c r="AL183" s="112"/>
      <c r="AM183" s="129"/>
      <c r="AN183" s="114"/>
      <c r="AO183" s="110"/>
      <c r="AP183" s="111"/>
      <c r="AQ183" s="112"/>
      <c r="AR183" s="129"/>
      <c r="AS183" s="109"/>
      <c r="AT183" s="110"/>
      <c r="AU183" s="113"/>
      <c r="AV183" s="114"/>
      <c r="AW183" s="129"/>
      <c r="AX183" s="109"/>
      <c r="AY183" s="218"/>
      <c r="AZ183" s="129"/>
      <c r="BA183" s="114"/>
      <c r="BB183" s="377"/>
    </row>
    <row r="184" spans="1:54" ht="21" customHeight="1">
      <c r="A184" s="378" t="s">
        <v>378</v>
      </c>
      <c r="B184" s="379"/>
      <c r="C184" s="380"/>
      <c r="D184" s="183" t="s">
        <v>41</v>
      </c>
      <c r="E184" s="98">
        <f>E65</f>
        <v>8697.32</v>
      </c>
      <c r="F184" s="98">
        <f>F65</f>
        <v>1739.463</v>
      </c>
      <c r="G184" s="103">
        <f t="shared" ref="G184:G185" si="107">SUM(F184/E184*100)</f>
        <v>19.999988502205277</v>
      </c>
      <c r="H184" s="98"/>
      <c r="I184" s="98"/>
      <c r="J184" s="123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101"/>
      <c r="AB184" s="120"/>
      <c r="AC184" s="123"/>
      <c r="AD184" s="122"/>
      <c r="AE184" s="98"/>
      <c r="AF184" s="101"/>
      <c r="AG184" s="120"/>
      <c r="AH184" s="123"/>
      <c r="AI184" s="122"/>
      <c r="AJ184" s="98"/>
      <c r="AK184" s="101"/>
      <c r="AL184" s="120"/>
      <c r="AM184" s="123"/>
      <c r="AN184" s="122"/>
      <c r="AO184" s="98"/>
      <c r="AP184" s="101"/>
      <c r="AQ184" s="120"/>
      <c r="AR184" s="123"/>
      <c r="AS184" s="119"/>
      <c r="AT184" s="98"/>
      <c r="AU184" s="99"/>
      <c r="AV184" s="121"/>
      <c r="AW184" s="127"/>
      <c r="AX184" s="119"/>
      <c r="AY184" s="174">
        <f>AY65</f>
        <v>6957.857</v>
      </c>
      <c r="AZ184" s="98"/>
      <c r="BA184" s="122"/>
      <c r="BB184" s="384"/>
    </row>
    <row r="185" spans="1:54" ht="35.25" customHeight="1">
      <c r="A185" s="381"/>
      <c r="B185" s="382"/>
      <c r="C185" s="383"/>
      <c r="D185" s="140" t="s">
        <v>37</v>
      </c>
      <c r="E185" s="98"/>
      <c r="F185" s="221"/>
      <c r="G185" s="103"/>
      <c r="H185" s="98"/>
      <c r="I185" s="98"/>
      <c r="J185" s="123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101"/>
      <c r="AB185" s="120"/>
      <c r="AC185" s="123"/>
      <c r="AD185" s="122"/>
      <c r="AE185" s="98"/>
      <c r="AF185" s="101"/>
      <c r="AG185" s="120"/>
      <c r="AH185" s="123"/>
      <c r="AI185" s="122"/>
      <c r="AJ185" s="98"/>
      <c r="AK185" s="101"/>
      <c r="AL185" s="120"/>
      <c r="AM185" s="123"/>
      <c r="AN185" s="122"/>
      <c r="AO185" s="98"/>
      <c r="AP185" s="101"/>
      <c r="AQ185" s="120"/>
      <c r="AR185" s="123"/>
      <c r="AS185" s="119"/>
      <c r="AT185" s="98"/>
      <c r="AU185" s="99"/>
      <c r="AV185" s="122"/>
      <c r="AW185" s="123"/>
      <c r="AX185" s="119"/>
      <c r="AY185" s="174"/>
      <c r="AZ185" s="98"/>
      <c r="BA185" s="122"/>
      <c r="BB185" s="377"/>
    </row>
    <row r="186" spans="1:54" ht="31.2" customHeight="1">
      <c r="A186" s="381"/>
      <c r="B186" s="382"/>
      <c r="C186" s="383"/>
      <c r="D186" s="140" t="s">
        <v>2</v>
      </c>
      <c r="E186" s="103">
        <f>E68</f>
        <v>8697.32</v>
      </c>
      <c r="F186" s="103">
        <f>F68</f>
        <v>1739.463</v>
      </c>
      <c r="G186" s="103">
        <f>SUM(F186/E186*100)</f>
        <v>19.999988502205277</v>
      </c>
      <c r="H186" s="103">
        <f t="shared" ref="G186:AX186" si="108">H68</f>
        <v>0</v>
      </c>
      <c r="I186" s="103">
        <f t="shared" si="108"/>
        <v>0</v>
      </c>
      <c r="J186" s="103">
        <f t="shared" si="108"/>
        <v>0</v>
      </c>
      <c r="K186" s="103">
        <f t="shared" si="108"/>
        <v>0</v>
      </c>
      <c r="L186" s="103">
        <f t="shared" si="108"/>
        <v>0</v>
      </c>
      <c r="M186" s="103">
        <f t="shared" si="108"/>
        <v>0</v>
      </c>
      <c r="N186" s="103">
        <f t="shared" si="108"/>
        <v>0</v>
      </c>
      <c r="O186" s="103">
        <f t="shared" si="108"/>
        <v>0</v>
      </c>
      <c r="P186" s="103">
        <f t="shared" si="108"/>
        <v>0</v>
      </c>
      <c r="Q186" s="103">
        <f t="shared" si="108"/>
        <v>0</v>
      </c>
      <c r="R186" s="103">
        <f t="shared" si="108"/>
        <v>0</v>
      </c>
      <c r="S186" s="103">
        <f t="shared" si="108"/>
        <v>0</v>
      </c>
      <c r="T186" s="103">
        <f t="shared" si="108"/>
        <v>0</v>
      </c>
      <c r="U186" s="103">
        <f t="shared" si="108"/>
        <v>0</v>
      </c>
      <c r="V186" s="103">
        <f t="shared" si="108"/>
        <v>0</v>
      </c>
      <c r="W186" s="103">
        <f t="shared" si="108"/>
        <v>0</v>
      </c>
      <c r="X186" s="103">
        <f t="shared" si="108"/>
        <v>0</v>
      </c>
      <c r="Y186" s="103">
        <f t="shared" si="108"/>
        <v>0</v>
      </c>
      <c r="Z186" s="103">
        <f t="shared" si="108"/>
        <v>1739.463</v>
      </c>
      <c r="AA186" s="103">
        <f t="shared" si="108"/>
        <v>0</v>
      </c>
      <c r="AB186" s="103">
        <f t="shared" si="108"/>
        <v>0</v>
      </c>
      <c r="AC186" s="103">
        <f t="shared" si="108"/>
        <v>1739.463</v>
      </c>
      <c r="AD186" s="103">
        <f t="shared" si="108"/>
        <v>100</v>
      </c>
      <c r="AE186" s="103">
        <f t="shared" si="108"/>
        <v>0</v>
      </c>
      <c r="AF186" s="103">
        <f t="shared" si="108"/>
        <v>0</v>
      </c>
      <c r="AG186" s="103">
        <f t="shared" si="108"/>
        <v>0</v>
      </c>
      <c r="AH186" s="103">
        <f t="shared" si="108"/>
        <v>0</v>
      </c>
      <c r="AI186" s="103">
        <f t="shared" si="108"/>
        <v>0</v>
      </c>
      <c r="AJ186" s="103">
        <f t="shared" si="108"/>
        <v>0</v>
      </c>
      <c r="AK186" s="103">
        <f t="shared" si="108"/>
        <v>0</v>
      </c>
      <c r="AL186" s="103">
        <f t="shared" si="108"/>
        <v>0</v>
      </c>
      <c r="AM186" s="103">
        <f t="shared" si="108"/>
        <v>0</v>
      </c>
      <c r="AN186" s="103">
        <f t="shared" si="108"/>
        <v>0</v>
      </c>
      <c r="AO186" s="103">
        <f t="shared" si="108"/>
        <v>0</v>
      </c>
      <c r="AP186" s="103">
        <f t="shared" si="108"/>
        <v>0</v>
      </c>
      <c r="AQ186" s="103">
        <f t="shared" si="108"/>
        <v>0</v>
      </c>
      <c r="AR186" s="103">
        <f t="shared" si="108"/>
        <v>0</v>
      </c>
      <c r="AS186" s="103">
        <f t="shared" si="108"/>
        <v>0</v>
      </c>
      <c r="AT186" s="103">
        <f t="shared" si="108"/>
        <v>0</v>
      </c>
      <c r="AU186" s="103">
        <f t="shared" si="108"/>
        <v>0</v>
      </c>
      <c r="AV186" s="103">
        <f t="shared" si="108"/>
        <v>0</v>
      </c>
      <c r="AW186" s="103">
        <f t="shared" si="108"/>
        <v>0</v>
      </c>
      <c r="AX186" s="103">
        <f t="shared" si="108"/>
        <v>0</v>
      </c>
      <c r="AY186" s="219">
        <f>AY68</f>
        <v>6957.857</v>
      </c>
      <c r="AZ186" s="103"/>
      <c r="BA186" s="125"/>
      <c r="BB186" s="377"/>
    </row>
    <row r="187" spans="1:54" ht="24.75" customHeight="1">
      <c r="A187" s="381"/>
      <c r="B187" s="382"/>
      <c r="C187" s="383"/>
      <c r="D187" s="141" t="s">
        <v>43</v>
      </c>
      <c r="E187" s="103"/>
      <c r="F187" s="223"/>
      <c r="G187" s="124"/>
      <c r="H187" s="103"/>
      <c r="I187" s="103"/>
      <c r="J187" s="104"/>
      <c r="K187" s="103"/>
      <c r="L187" s="103"/>
      <c r="M187" s="104"/>
      <c r="N187" s="103"/>
      <c r="O187" s="103"/>
      <c r="P187" s="104"/>
      <c r="Q187" s="103"/>
      <c r="R187" s="103"/>
      <c r="S187" s="104"/>
      <c r="T187" s="103"/>
      <c r="U187" s="105"/>
      <c r="V187" s="104"/>
      <c r="W187" s="103"/>
      <c r="X187" s="103"/>
      <c r="Y187" s="104"/>
      <c r="Z187" s="103"/>
      <c r="AA187" s="106"/>
      <c r="AB187" s="108"/>
      <c r="AC187" s="126"/>
      <c r="AD187" s="125"/>
      <c r="AE187" s="103"/>
      <c r="AF187" s="106"/>
      <c r="AG187" s="108"/>
      <c r="AH187" s="126"/>
      <c r="AI187" s="125"/>
      <c r="AJ187" s="103"/>
      <c r="AK187" s="106"/>
      <c r="AL187" s="108"/>
      <c r="AM187" s="128"/>
      <c r="AN187" s="104"/>
      <c r="AO187" s="103"/>
      <c r="AP187" s="106"/>
      <c r="AQ187" s="108"/>
      <c r="AR187" s="128"/>
      <c r="AS187" s="104"/>
      <c r="AT187" s="103"/>
      <c r="AU187" s="105"/>
      <c r="AV187" s="125"/>
      <c r="AW187" s="128"/>
      <c r="AX187" s="104"/>
      <c r="AY187" s="219"/>
      <c r="AZ187" s="128"/>
      <c r="BA187" s="104"/>
      <c r="BB187" s="377"/>
    </row>
    <row r="188" spans="1:54" ht="31.2" customHeight="1">
      <c r="A188" s="381"/>
      <c r="B188" s="382"/>
      <c r="C188" s="383"/>
      <c r="D188" s="254" t="s">
        <v>266</v>
      </c>
      <c r="E188" s="110"/>
      <c r="F188" s="224"/>
      <c r="G188" s="102"/>
      <c r="H188" s="110"/>
      <c r="I188" s="110"/>
      <c r="J188" s="129"/>
      <c r="K188" s="110"/>
      <c r="L188" s="110"/>
      <c r="M188" s="109"/>
      <c r="N188" s="110"/>
      <c r="O188" s="110"/>
      <c r="P188" s="109"/>
      <c r="Q188" s="110"/>
      <c r="R188" s="110"/>
      <c r="S188" s="109"/>
      <c r="T188" s="110"/>
      <c r="U188" s="113"/>
      <c r="V188" s="109"/>
      <c r="W188" s="110"/>
      <c r="X188" s="110"/>
      <c r="Y188" s="109"/>
      <c r="Z188" s="110"/>
      <c r="AA188" s="111"/>
      <c r="AB188" s="112"/>
      <c r="AC188" s="129"/>
      <c r="AD188" s="114"/>
      <c r="AE188" s="110"/>
      <c r="AF188" s="111"/>
      <c r="AG188" s="112"/>
      <c r="AH188" s="129"/>
      <c r="AI188" s="114"/>
      <c r="AJ188" s="110"/>
      <c r="AK188" s="111"/>
      <c r="AL188" s="112"/>
      <c r="AM188" s="129"/>
      <c r="AN188" s="114"/>
      <c r="AO188" s="110"/>
      <c r="AP188" s="111"/>
      <c r="AQ188" s="112"/>
      <c r="AR188" s="129"/>
      <c r="AS188" s="109"/>
      <c r="AT188" s="110"/>
      <c r="AU188" s="113"/>
      <c r="AV188" s="114"/>
      <c r="AW188" s="129"/>
      <c r="AX188" s="109"/>
      <c r="AY188" s="218"/>
      <c r="AZ188" s="129"/>
      <c r="BA188" s="114"/>
      <c r="BB188" s="377"/>
    </row>
    <row r="189" spans="1:54" ht="21" customHeight="1">
      <c r="A189" s="378" t="s">
        <v>379</v>
      </c>
      <c r="B189" s="379"/>
      <c r="C189" s="380"/>
      <c r="D189" s="183" t="s">
        <v>41</v>
      </c>
      <c r="E189" s="98">
        <f>E191+E192</f>
        <v>118681.64272</v>
      </c>
      <c r="F189" s="98">
        <f>F191+F192</f>
        <v>45986.582699999999</v>
      </c>
      <c r="G189" s="119">
        <f>SUM(F189/E189)</f>
        <v>0.38747848147412295</v>
      </c>
      <c r="H189" s="98">
        <f>H191+H192</f>
        <v>9.0012000000000008</v>
      </c>
      <c r="I189" s="98">
        <f>I191+I192</f>
        <v>9.0012000000000008</v>
      </c>
      <c r="J189" s="123">
        <f>SUM(I189/H189)</f>
        <v>1</v>
      </c>
      <c r="K189" s="98">
        <f>K191+K192</f>
        <v>3258.2704999999996</v>
      </c>
      <c r="L189" s="98">
        <f>L191+L192</f>
        <v>3258.2704999999996</v>
      </c>
      <c r="M189" s="119">
        <f>SUM(L189/K189)</f>
        <v>1</v>
      </c>
      <c r="N189" s="98"/>
      <c r="O189" s="98"/>
      <c r="P189" s="98"/>
      <c r="Q189" s="98">
        <f>Q69+Q167</f>
        <v>33179.465499999998</v>
      </c>
      <c r="R189" s="98">
        <f>R69+R167</f>
        <v>11392.748000000001</v>
      </c>
      <c r="S189" s="98"/>
      <c r="T189" s="98"/>
      <c r="U189" s="98"/>
      <c r="V189" s="98"/>
      <c r="W189" s="98"/>
      <c r="X189" s="98"/>
      <c r="Y189" s="98"/>
      <c r="Z189" s="98"/>
      <c r="AA189" s="101"/>
      <c r="AB189" s="120"/>
      <c r="AC189" s="123"/>
      <c r="AD189" s="122"/>
      <c r="AE189" s="98"/>
      <c r="AF189" s="101"/>
      <c r="AG189" s="120"/>
      <c r="AH189" s="123"/>
      <c r="AI189" s="122"/>
      <c r="AJ189" s="98">
        <f>AJ69</f>
        <v>18582.391</v>
      </c>
      <c r="AK189" s="101"/>
      <c r="AL189" s="120"/>
      <c r="AM189" s="123"/>
      <c r="AN189" s="122"/>
      <c r="AO189" s="98"/>
      <c r="AP189" s="101"/>
      <c r="AQ189" s="120"/>
      <c r="AR189" s="123"/>
      <c r="AS189" s="119"/>
      <c r="AT189" s="98"/>
      <c r="AU189" s="99"/>
      <c r="AV189" s="121"/>
      <c r="AW189" s="127"/>
      <c r="AX189" s="119"/>
      <c r="AY189" s="174">
        <f>AY69</f>
        <v>8500.2275800000007</v>
      </c>
      <c r="AZ189" s="98"/>
      <c r="BA189" s="122"/>
      <c r="BB189" s="384"/>
    </row>
    <row r="190" spans="1:54" ht="35.25" customHeight="1">
      <c r="A190" s="381"/>
      <c r="B190" s="382"/>
      <c r="C190" s="383"/>
      <c r="D190" s="140" t="s">
        <v>37</v>
      </c>
      <c r="E190" s="98"/>
      <c r="F190" s="221"/>
      <c r="G190" s="119"/>
      <c r="H190" s="103">
        <f>H69+H140</f>
        <v>0</v>
      </c>
      <c r="I190" s="98"/>
      <c r="J190" s="123"/>
      <c r="K190" s="103">
        <f>K69+K140</f>
        <v>1447.4024999999999</v>
      </c>
      <c r="L190" s="103">
        <f>L69+L140</f>
        <v>1447.4024999999999</v>
      </c>
      <c r="M190" s="119">
        <f t="shared" ref="M190:M192" si="109">SUM(L190/K190)</f>
        <v>1</v>
      </c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101"/>
      <c r="AB190" s="120"/>
      <c r="AC190" s="123"/>
      <c r="AD190" s="122"/>
      <c r="AE190" s="98"/>
      <c r="AF190" s="101"/>
      <c r="AG190" s="120"/>
      <c r="AH190" s="123"/>
      <c r="AI190" s="122"/>
      <c r="AJ190" s="98"/>
      <c r="AK190" s="101"/>
      <c r="AL190" s="120"/>
      <c r="AM190" s="123"/>
      <c r="AN190" s="122"/>
      <c r="AO190" s="98"/>
      <c r="AP190" s="101"/>
      <c r="AQ190" s="120"/>
      <c r="AR190" s="123"/>
      <c r="AS190" s="119"/>
      <c r="AT190" s="98"/>
      <c r="AU190" s="99"/>
      <c r="AV190" s="122"/>
      <c r="AW190" s="123"/>
      <c r="AX190" s="119"/>
      <c r="AY190" s="174"/>
      <c r="AZ190" s="98"/>
      <c r="BA190" s="122"/>
      <c r="BB190" s="377"/>
    </row>
    <row r="191" spans="1:54" ht="31.2" customHeight="1">
      <c r="A191" s="381"/>
      <c r="B191" s="382"/>
      <c r="C191" s="383"/>
      <c r="D191" s="140" t="s">
        <v>2</v>
      </c>
      <c r="E191" s="103">
        <f>E70</f>
        <v>40762.549999999996</v>
      </c>
      <c r="F191" s="103">
        <f>F70</f>
        <v>24571.63</v>
      </c>
      <c r="G191" s="119">
        <f t="shared" ref="G191:G192" si="110">SUM(F191/E191)</f>
        <v>0.60279913793420681</v>
      </c>
      <c r="H191" s="103"/>
      <c r="I191" s="103"/>
      <c r="J191" s="123"/>
      <c r="K191" s="103">
        <f>K70</f>
        <v>0</v>
      </c>
      <c r="L191" s="98"/>
      <c r="M191" s="119"/>
      <c r="N191" s="98"/>
      <c r="O191" s="98"/>
      <c r="P191" s="98"/>
      <c r="Q191" s="103">
        <f>Q70+Q167</f>
        <v>26339.117999999999</v>
      </c>
      <c r="R191" s="103">
        <f>R70</f>
        <v>5701.8010000000004</v>
      </c>
      <c r="S191" s="98"/>
      <c r="T191" s="98"/>
      <c r="U191" s="98"/>
      <c r="V191" s="98"/>
      <c r="W191" s="98"/>
      <c r="X191" s="98"/>
      <c r="Y191" s="98"/>
      <c r="Z191" s="98"/>
      <c r="AA191" s="117"/>
      <c r="AB191" s="107"/>
      <c r="AC191" s="129"/>
      <c r="AD191" s="114"/>
      <c r="AE191" s="98"/>
      <c r="AF191" s="117"/>
      <c r="AG191" s="107"/>
      <c r="AH191" s="129"/>
      <c r="AI191" s="114"/>
      <c r="AJ191" s="103">
        <f>AJ70</f>
        <v>14017.03</v>
      </c>
      <c r="AK191" s="117"/>
      <c r="AL191" s="107"/>
      <c r="AM191" s="129"/>
      <c r="AN191" s="114"/>
      <c r="AO191" s="98"/>
      <c r="AP191" s="117"/>
      <c r="AQ191" s="107"/>
      <c r="AR191" s="129"/>
      <c r="AS191" s="109"/>
      <c r="AT191" s="98"/>
      <c r="AU191" s="105"/>
      <c r="AV191" s="125"/>
      <c r="AW191" s="126"/>
      <c r="AX191" s="104"/>
      <c r="AY191" s="219">
        <f>AY70</f>
        <v>0</v>
      </c>
      <c r="AZ191" s="103"/>
      <c r="BA191" s="125"/>
      <c r="BB191" s="377"/>
    </row>
    <row r="192" spans="1:54" ht="24.75" customHeight="1">
      <c r="A192" s="381"/>
      <c r="B192" s="382"/>
      <c r="C192" s="383"/>
      <c r="D192" s="141" t="s">
        <v>43</v>
      </c>
      <c r="E192" s="103">
        <f>E71+E168</f>
        <v>77919.092720000001</v>
      </c>
      <c r="F192" s="103">
        <f>F71+F168</f>
        <v>21414.952700000002</v>
      </c>
      <c r="G192" s="119">
        <f t="shared" si="110"/>
        <v>0.27483575530010357</v>
      </c>
      <c r="H192" s="103">
        <f>H71+H168</f>
        <v>9.0012000000000008</v>
      </c>
      <c r="I192" s="103">
        <f>I71+I168</f>
        <v>9.0012000000000008</v>
      </c>
      <c r="J192" s="123">
        <f t="shared" ref="J192" si="111">SUM(I192/H192)</f>
        <v>1</v>
      </c>
      <c r="K192" s="103">
        <f>K71+K168</f>
        <v>3258.2704999999996</v>
      </c>
      <c r="L192" s="103">
        <f>L71+L168</f>
        <v>3258.2704999999996</v>
      </c>
      <c r="M192" s="119">
        <f t="shared" si="109"/>
        <v>1</v>
      </c>
      <c r="N192" s="103"/>
      <c r="O192" s="103"/>
      <c r="P192" s="104"/>
      <c r="Q192" s="103">
        <f>Q71+Q168</f>
        <v>8316.2155000000002</v>
      </c>
      <c r="R192" s="103">
        <f>R71+R168</f>
        <v>5690.9470000000001</v>
      </c>
      <c r="S192" s="104"/>
      <c r="T192" s="103"/>
      <c r="U192" s="105"/>
      <c r="V192" s="104"/>
      <c r="W192" s="103"/>
      <c r="X192" s="103"/>
      <c r="Y192" s="104"/>
      <c r="Z192" s="103"/>
      <c r="AA192" s="106"/>
      <c r="AB192" s="108"/>
      <c r="AC192" s="126"/>
      <c r="AD192" s="125"/>
      <c r="AE192" s="103"/>
      <c r="AF192" s="106"/>
      <c r="AG192" s="108"/>
      <c r="AH192" s="126"/>
      <c r="AI192" s="125"/>
      <c r="AJ192" s="103">
        <f>AJ71</f>
        <v>4565.3609999999999</v>
      </c>
      <c r="AK192" s="106"/>
      <c r="AL192" s="108"/>
      <c r="AM192" s="128"/>
      <c r="AN192" s="104"/>
      <c r="AO192" s="103"/>
      <c r="AP192" s="106"/>
      <c r="AQ192" s="108"/>
      <c r="AR192" s="128"/>
      <c r="AS192" s="104"/>
      <c r="AT192" s="103"/>
      <c r="AU192" s="105"/>
      <c r="AV192" s="125"/>
      <c r="AW192" s="128"/>
      <c r="AX192" s="104"/>
      <c r="AY192" s="219">
        <f>AY71</f>
        <v>8500.2275800000007</v>
      </c>
      <c r="AZ192" s="128"/>
      <c r="BA192" s="104"/>
      <c r="BB192" s="377"/>
    </row>
    <row r="193" spans="1:54" ht="31.2" customHeight="1">
      <c r="A193" s="381"/>
      <c r="B193" s="382"/>
      <c r="C193" s="383"/>
      <c r="D193" s="254" t="s">
        <v>266</v>
      </c>
      <c r="E193" s="110"/>
      <c r="F193" s="224"/>
      <c r="G193" s="102"/>
      <c r="H193" s="110"/>
      <c r="I193" s="110"/>
      <c r="J193" s="129"/>
      <c r="K193" s="110"/>
      <c r="L193" s="110"/>
      <c r="M193" s="109"/>
      <c r="N193" s="110"/>
      <c r="O193" s="110"/>
      <c r="P193" s="109"/>
      <c r="Q193" s="110"/>
      <c r="R193" s="110"/>
      <c r="S193" s="109"/>
      <c r="T193" s="110"/>
      <c r="U193" s="113"/>
      <c r="V193" s="109"/>
      <c r="W193" s="110"/>
      <c r="X193" s="110"/>
      <c r="Y193" s="109"/>
      <c r="Z193" s="110"/>
      <c r="AA193" s="111"/>
      <c r="AB193" s="112"/>
      <c r="AC193" s="129"/>
      <c r="AD193" s="114"/>
      <c r="AE193" s="110"/>
      <c r="AF193" s="111"/>
      <c r="AG193" s="112"/>
      <c r="AH193" s="129"/>
      <c r="AI193" s="114"/>
      <c r="AJ193" s="110"/>
      <c r="AK193" s="111"/>
      <c r="AL193" s="112"/>
      <c r="AM193" s="129"/>
      <c r="AN193" s="114"/>
      <c r="AO193" s="110"/>
      <c r="AP193" s="111"/>
      <c r="AQ193" s="112"/>
      <c r="AR193" s="129"/>
      <c r="AS193" s="109"/>
      <c r="AT193" s="110"/>
      <c r="AU193" s="113"/>
      <c r="AV193" s="114"/>
      <c r="AW193" s="129"/>
      <c r="AX193" s="109"/>
      <c r="AY193" s="218"/>
      <c r="AZ193" s="129"/>
      <c r="BA193" s="114"/>
      <c r="BB193" s="377"/>
    </row>
    <row r="194" spans="1:54" ht="21" customHeight="1">
      <c r="A194" s="378" t="s">
        <v>399</v>
      </c>
      <c r="B194" s="379"/>
      <c r="C194" s="380"/>
      <c r="D194" s="183" t="s">
        <v>41</v>
      </c>
      <c r="E194" s="103">
        <f>E196+E197</f>
        <v>12024.300000000001</v>
      </c>
      <c r="F194" s="221"/>
      <c r="G194" s="119"/>
      <c r="H194" s="98"/>
      <c r="I194" s="98"/>
      <c r="J194" s="123"/>
      <c r="K194" s="98"/>
      <c r="L194" s="98"/>
      <c r="M194" s="98"/>
      <c r="N194" s="98"/>
      <c r="O194" s="98"/>
      <c r="P194" s="98"/>
      <c r="Q194" s="103">
        <f>Q45</f>
        <v>0</v>
      </c>
      <c r="R194" s="98"/>
      <c r="S194" s="98"/>
      <c r="T194" s="98"/>
      <c r="U194" s="98"/>
      <c r="V194" s="98"/>
      <c r="W194" s="98"/>
      <c r="X194" s="98"/>
      <c r="Y194" s="98"/>
      <c r="Z194" s="98"/>
      <c r="AA194" s="101"/>
      <c r="AB194" s="120"/>
      <c r="AC194" s="123"/>
      <c r="AD194" s="122"/>
      <c r="AE194" s="98"/>
      <c r="AF194" s="101"/>
      <c r="AG194" s="120"/>
      <c r="AH194" s="123"/>
      <c r="AI194" s="122"/>
      <c r="AJ194" s="98"/>
      <c r="AK194" s="101"/>
      <c r="AL194" s="120"/>
      <c r="AM194" s="123"/>
      <c r="AN194" s="122"/>
      <c r="AO194" s="98"/>
      <c r="AP194" s="101"/>
      <c r="AQ194" s="120"/>
      <c r="AR194" s="123"/>
      <c r="AS194" s="119"/>
      <c r="AT194" s="98"/>
      <c r="AU194" s="99"/>
      <c r="AV194" s="121"/>
      <c r="AW194" s="127"/>
      <c r="AX194" s="119"/>
      <c r="AY194" s="219">
        <f>AY196+AY197</f>
        <v>12024.300000000001</v>
      </c>
      <c r="AZ194" s="98"/>
      <c r="BA194" s="122"/>
      <c r="BB194" s="384"/>
    </row>
    <row r="195" spans="1:54" ht="35.25" customHeight="1">
      <c r="A195" s="381"/>
      <c r="B195" s="382"/>
      <c r="C195" s="383"/>
      <c r="D195" s="140" t="s">
        <v>37</v>
      </c>
      <c r="E195" s="98"/>
      <c r="F195" s="221"/>
      <c r="G195" s="119"/>
      <c r="H195" s="98"/>
      <c r="I195" s="98"/>
      <c r="J195" s="123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101"/>
      <c r="AB195" s="120"/>
      <c r="AC195" s="123"/>
      <c r="AD195" s="122"/>
      <c r="AE195" s="98"/>
      <c r="AF195" s="101"/>
      <c r="AG195" s="120"/>
      <c r="AH195" s="123"/>
      <c r="AI195" s="122"/>
      <c r="AJ195" s="98"/>
      <c r="AK195" s="101"/>
      <c r="AL195" s="120"/>
      <c r="AM195" s="123"/>
      <c r="AN195" s="122"/>
      <c r="AO195" s="98"/>
      <c r="AP195" s="101"/>
      <c r="AQ195" s="120"/>
      <c r="AR195" s="123"/>
      <c r="AS195" s="119"/>
      <c r="AT195" s="98"/>
      <c r="AU195" s="99"/>
      <c r="AV195" s="122"/>
      <c r="AW195" s="123"/>
      <c r="AX195" s="119"/>
      <c r="AY195" s="174"/>
      <c r="AZ195" s="98"/>
      <c r="BA195" s="122"/>
      <c r="BB195" s="377"/>
    </row>
    <row r="196" spans="1:54" ht="31.2" customHeight="1">
      <c r="A196" s="381"/>
      <c r="B196" s="382"/>
      <c r="C196" s="383"/>
      <c r="D196" s="140" t="s">
        <v>2</v>
      </c>
      <c r="E196" s="103">
        <f>E47</f>
        <v>10701.6</v>
      </c>
      <c r="F196" s="223"/>
      <c r="G196" s="104"/>
      <c r="H196" s="103"/>
      <c r="I196" s="103"/>
      <c r="J196" s="126"/>
      <c r="K196" s="103"/>
      <c r="L196" s="98"/>
      <c r="M196" s="98"/>
      <c r="N196" s="98"/>
      <c r="O196" s="98"/>
      <c r="P196" s="98"/>
      <c r="Q196" s="103">
        <f>Q47</f>
        <v>0</v>
      </c>
      <c r="R196" s="98"/>
      <c r="S196" s="98"/>
      <c r="T196" s="98"/>
      <c r="U196" s="98"/>
      <c r="V196" s="98"/>
      <c r="W196" s="98"/>
      <c r="X196" s="98"/>
      <c r="Y196" s="98"/>
      <c r="Z196" s="98"/>
      <c r="AA196" s="117"/>
      <c r="AB196" s="107"/>
      <c r="AC196" s="129"/>
      <c r="AD196" s="114"/>
      <c r="AE196" s="98"/>
      <c r="AF196" s="117"/>
      <c r="AG196" s="107"/>
      <c r="AH196" s="129"/>
      <c r="AI196" s="114"/>
      <c r="AJ196" s="103"/>
      <c r="AK196" s="117"/>
      <c r="AL196" s="107"/>
      <c r="AM196" s="129"/>
      <c r="AN196" s="114"/>
      <c r="AO196" s="98"/>
      <c r="AP196" s="117"/>
      <c r="AQ196" s="107"/>
      <c r="AR196" s="129"/>
      <c r="AS196" s="109"/>
      <c r="AT196" s="98"/>
      <c r="AU196" s="105"/>
      <c r="AV196" s="125"/>
      <c r="AW196" s="126"/>
      <c r="AX196" s="104"/>
      <c r="AY196" s="219">
        <f>AY47</f>
        <v>10701.6</v>
      </c>
      <c r="AZ196" s="103"/>
      <c r="BA196" s="125"/>
      <c r="BB196" s="377"/>
    </row>
    <row r="197" spans="1:54" ht="24.75" customHeight="1">
      <c r="A197" s="381"/>
      <c r="B197" s="382"/>
      <c r="C197" s="383"/>
      <c r="D197" s="141" t="s">
        <v>43</v>
      </c>
      <c r="E197" s="103">
        <f>E48</f>
        <v>1322.7</v>
      </c>
      <c r="F197" s="223"/>
      <c r="G197" s="124"/>
      <c r="H197" s="103"/>
      <c r="I197" s="103"/>
      <c r="J197" s="104"/>
      <c r="K197" s="103"/>
      <c r="L197" s="103"/>
      <c r="M197" s="104"/>
      <c r="N197" s="103"/>
      <c r="O197" s="103"/>
      <c r="P197" s="104"/>
      <c r="Q197" s="103">
        <f>Q48</f>
        <v>0</v>
      </c>
      <c r="R197" s="103"/>
      <c r="S197" s="104"/>
      <c r="T197" s="103"/>
      <c r="U197" s="105"/>
      <c r="V197" s="104"/>
      <c r="W197" s="103"/>
      <c r="X197" s="103"/>
      <c r="Y197" s="104"/>
      <c r="Z197" s="103"/>
      <c r="AA197" s="106"/>
      <c r="AB197" s="108"/>
      <c r="AC197" s="126"/>
      <c r="AD197" s="125"/>
      <c r="AE197" s="103"/>
      <c r="AF197" s="106"/>
      <c r="AG197" s="108"/>
      <c r="AH197" s="126"/>
      <c r="AI197" s="125"/>
      <c r="AJ197" s="103"/>
      <c r="AK197" s="106"/>
      <c r="AL197" s="108"/>
      <c r="AM197" s="128"/>
      <c r="AN197" s="104"/>
      <c r="AO197" s="103"/>
      <c r="AP197" s="106"/>
      <c r="AQ197" s="108"/>
      <c r="AR197" s="128"/>
      <c r="AS197" s="104"/>
      <c r="AT197" s="103"/>
      <c r="AU197" s="105"/>
      <c r="AV197" s="125"/>
      <c r="AW197" s="128"/>
      <c r="AX197" s="104"/>
      <c r="AY197" s="219">
        <f>AY48</f>
        <v>1322.7</v>
      </c>
      <c r="AZ197" s="128"/>
      <c r="BA197" s="104"/>
      <c r="BB197" s="377"/>
    </row>
    <row r="198" spans="1:54" ht="31.2" customHeight="1" thickBot="1">
      <c r="A198" s="381"/>
      <c r="B198" s="382"/>
      <c r="C198" s="383"/>
      <c r="D198" s="254" t="s">
        <v>266</v>
      </c>
      <c r="E198" s="110"/>
      <c r="F198" s="224"/>
      <c r="G198" s="102"/>
      <c r="H198" s="110"/>
      <c r="I198" s="110"/>
      <c r="J198" s="129"/>
      <c r="K198" s="110"/>
      <c r="L198" s="110"/>
      <c r="M198" s="109"/>
      <c r="N198" s="110"/>
      <c r="O198" s="110"/>
      <c r="P198" s="109"/>
      <c r="Q198" s="110"/>
      <c r="R198" s="110"/>
      <c r="S198" s="109"/>
      <c r="T198" s="110"/>
      <c r="U198" s="113"/>
      <c r="V198" s="109"/>
      <c r="W198" s="110"/>
      <c r="X198" s="110"/>
      <c r="Y198" s="109"/>
      <c r="Z198" s="110"/>
      <c r="AA198" s="111"/>
      <c r="AB198" s="112"/>
      <c r="AC198" s="129"/>
      <c r="AD198" s="114"/>
      <c r="AE198" s="110"/>
      <c r="AF198" s="111"/>
      <c r="AG198" s="112"/>
      <c r="AH198" s="129"/>
      <c r="AI198" s="114"/>
      <c r="AJ198" s="110"/>
      <c r="AK198" s="111"/>
      <c r="AL198" s="112"/>
      <c r="AM198" s="129"/>
      <c r="AN198" s="114"/>
      <c r="AO198" s="110"/>
      <c r="AP198" s="111"/>
      <c r="AQ198" s="112"/>
      <c r="AR198" s="129"/>
      <c r="AS198" s="109"/>
      <c r="AT198" s="110"/>
      <c r="AU198" s="113"/>
      <c r="AV198" s="114"/>
      <c r="AW198" s="129"/>
      <c r="AX198" s="109"/>
      <c r="AY198" s="218"/>
      <c r="AZ198" s="129"/>
      <c r="BA198" s="114"/>
      <c r="BB198" s="377"/>
    </row>
    <row r="199" spans="1:54" s="95" customFormat="1" ht="27.6" customHeight="1">
      <c r="A199" s="376" t="s">
        <v>276</v>
      </c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  <c r="AL199" s="376"/>
      <c r="AM199" s="376"/>
      <c r="AN199" s="376"/>
      <c r="AO199" s="376"/>
      <c r="AP199" s="376"/>
      <c r="AQ199" s="376"/>
      <c r="AR199" s="376"/>
      <c r="AS199" s="376"/>
      <c r="AT199" s="376"/>
      <c r="AU199" s="376"/>
      <c r="AV199" s="376"/>
      <c r="AW199" s="376"/>
      <c r="AX199" s="376"/>
      <c r="AY199" s="376"/>
      <c r="AZ199" s="376"/>
      <c r="BA199" s="376"/>
      <c r="BB199" s="376"/>
    </row>
    <row r="200" spans="1:54" s="96" customFormat="1" ht="45.15" customHeight="1">
      <c r="A200" s="385" t="s">
        <v>277</v>
      </c>
      <c r="B200" s="386"/>
      <c r="C200" s="386"/>
      <c r="D200" s="386"/>
      <c r="E200" s="386"/>
      <c r="F200" s="386"/>
      <c r="G200" s="386"/>
      <c r="H200" s="386"/>
      <c r="I200" s="386"/>
      <c r="J200" s="386"/>
      <c r="K200" s="386"/>
      <c r="L200" s="386"/>
      <c r="M200" s="386"/>
      <c r="N200" s="386"/>
      <c r="O200" s="386"/>
      <c r="P200" s="386"/>
      <c r="Q200" s="386"/>
      <c r="R200" s="386"/>
      <c r="S200" s="386"/>
      <c r="T200" s="386"/>
      <c r="U200" s="386"/>
      <c r="V200" s="386"/>
      <c r="W200" s="386"/>
      <c r="X200" s="386"/>
      <c r="Y200" s="386"/>
      <c r="Z200" s="386"/>
      <c r="AA200" s="386"/>
      <c r="AB200" s="386"/>
      <c r="AC200" s="386"/>
      <c r="AD200" s="386"/>
      <c r="AE200" s="386"/>
      <c r="AF200" s="386"/>
      <c r="AG200" s="386"/>
      <c r="AH200" s="386"/>
      <c r="AI200" s="386"/>
      <c r="AJ200" s="386"/>
      <c r="AK200" s="386"/>
      <c r="AL200" s="386"/>
      <c r="AM200" s="386"/>
      <c r="AN200" s="386"/>
      <c r="AO200" s="386"/>
      <c r="AP200" s="386"/>
      <c r="AQ200" s="386"/>
      <c r="AR200" s="386"/>
      <c r="AS200" s="386"/>
      <c r="AT200" s="386"/>
      <c r="AU200" s="386"/>
      <c r="AV200" s="386"/>
      <c r="AW200" s="386"/>
      <c r="AX200" s="386"/>
      <c r="AY200" s="386"/>
      <c r="AZ200" s="386"/>
      <c r="BA200" s="386"/>
      <c r="BB200" s="386"/>
    </row>
    <row r="201" spans="1:54" s="96" customFormat="1" ht="19.8" customHeight="1">
      <c r="A201" s="188"/>
      <c r="B201" s="97"/>
      <c r="C201" s="97"/>
      <c r="D201" s="97"/>
      <c r="E201" s="97"/>
      <c r="F201" s="225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220"/>
      <c r="AZ201" s="97"/>
      <c r="BA201" s="97"/>
      <c r="BB201" s="97"/>
    </row>
    <row r="202" spans="1:54" ht="51" customHeight="1">
      <c r="A202" s="374" t="s">
        <v>351</v>
      </c>
      <c r="B202" s="374"/>
      <c r="C202" s="374"/>
      <c r="D202" s="374"/>
      <c r="E202" s="201"/>
      <c r="F202" s="255"/>
      <c r="G202" s="201"/>
      <c r="H202" s="387" t="s">
        <v>352</v>
      </c>
      <c r="I202" s="387"/>
      <c r="J202" s="387"/>
      <c r="K202" s="387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7"/>
      <c r="AZ202" s="258" t="s">
        <v>350</v>
      </c>
      <c r="BA202" s="258"/>
    </row>
    <row r="203" spans="1:54" ht="19.8" customHeight="1">
      <c r="A203" s="259"/>
      <c r="B203" s="259"/>
      <c r="C203" s="259"/>
      <c r="D203" s="259"/>
      <c r="E203" s="259"/>
      <c r="F203" s="260"/>
      <c r="G203" s="259"/>
      <c r="H203" s="259"/>
      <c r="I203" s="259"/>
      <c r="J203" s="259"/>
      <c r="K203" s="259"/>
      <c r="L203" s="259"/>
      <c r="M203" s="259"/>
      <c r="N203" s="259"/>
      <c r="O203" s="278"/>
      <c r="P203" s="259"/>
      <c r="Q203" s="259"/>
      <c r="R203" s="259"/>
      <c r="S203" s="259"/>
      <c r="T203" s="295"/>
      <c r="U203" s="295"/>
      <c r="V203" s="295"/>
      <c r="W203" s="295"/>
      <c r="X203" s="295"/>
      <c r="Y203" s="259"/>
      <c r="Z203" s="297"/>
      <c r="AA203" s="297"/>
      <c r="AB203" s="297"/>
      <c r="AC203" s="297"/>
      <c r="AD203" s="297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61"/>
      <c r="AZ203" s="258"/>
      <c r="BA203" s="258"/>
    </row>
    <row r="204" spans="1:54" ht="16.5" customHeight="1">
      <c r="A204" s="262" t="s">
        <v>422</v>
      </c>
      <c r="B204" s="262"/>
      <c r="C204" s="263"/>
      <c r="D204" s="263"/>
      <c r="E204" s="264"/>
      <c r="F204" s="265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6"/>
      <c r="AZ204" s="209"/>
      <c r="BA204" s="209"/>
      <c r="BB204" s="209"/>
    </row>
    <row r="205" spans="1:54" ht="18">
      <c r="A205" s="265"/>
      <c r="B205" s="267"/>
      <c r="C205" s="267"/>
      <c r="D205" s="268"/>
      <c r="E205" s="269"/>
      <c r="F205" s="270"/>
      <c r="G205" s="269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71"/>
      <c r="U205" s="271"/>
      <c r="V205" s="271"/>
      <c r="W205" s="271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67"/>
      <c r="AP205" s="267"/>
      <c r="AQ205" s="267"/>
      <c r="AR205" s="267"/>
      <c r="AS205" s="267"/>
      <c r="AT205" s="271"/>
      <c r="AU205" s="271"/>
      <c r="AV205" s="271"/>
      <c r="AW205" s="271"/>
      <c r="AX205" s="271"/>
      <c r="AY205" s="272"/>
      <c r="AZ205" s="232"/>
      <c r="BA205" s="232"/>
    </row>
    <row r="206" spans="1:54" ht="18">
      <c r="A206" s="265"/>
      <c r="B206" s="267"/>
      <c r="C206" s="267"/>
      <c r="D206" s="268"/>
      <c r="E206" s="269"/>
      <c r="F206" s="270"/>
      <c r="G206" s="269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71"/>
      <c r="U206" s="271"/>
      <c r="V206" s="271"/>
      <c r="W206" s="271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67"/>
      <c r="AP206" s="267"/>
      <c r="AQ206" s="267"/>
      <c r="AR206" s="267"/>
      <c r="AS206" s="267"/>
      <c r="AT206" s="271"/>
      <c r="AU206" s="271"/>
      <c r="AV206" s="271"/>
      <c r="AW206" s="271"/>
      <c r="AX206" s="271"/>
      <c r="AY206" s="272"/>
      <c r="AZ206" s="232"/>
      <c r="BA206" s="232"/>
    </row>
    <row r="207" spans="1:54" ht="18">
      <c r="A207" s="265"/>
      <c r="B207" s="267" t="s">
        <v>263</v>
      </c>
      <c r="C207" s="267"/>
      <c r="D207" s="268"/>
      <c r="E207" s="269"/>
      <c r="F207" s="270"/>
      <c r="G207" s="269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71"/>
      <c r="U207" s="271"/>
      <c r="V207" s="271"/>
      <c r="W207" s="271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67"/>
      <c r="AP207" s="267"/>
      <c r="AQ207" s="267"/>
      <c r="AR207" s="267"/>
      <c r="AS207" s="267"/>
      <c r="AT207" s="271"/>
      <c r="AU207" s="271"/>
      <c r="AV207" s="271"/>
      <c r="AW207" s="271"/>
      <c r="AX207" s="271"/>
      <c r="AY207" s="272"/>
      <c r="AZ207" s="232"/>
      <c r="BA207" s="232"/>
    </row>
    <row r="208" spans="1:54" ht="18">
      <c r="A208" s="265"/>
      <c r="B208" s="267"/>
      <c r="C208" s="267"/>
      <c r="D208" s="268"/>
      <c r="E208" s="269"/>
      <c r="F208" s="270"/>
      <c r="G208" s="269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71"/>
      <c r="U208" s="271"/>
      <c r="V208" s="271"/>
      <c r="W208" s="271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67"/>
      <c r="AP208" s="267"/>
      <c r="AQ208" s="267"/>
      <c r="AR208" s="267"/>
      <c r="AS208" s="267"/>
      <c r="AT208" s="271"/>
      <c r="AU208" s="271"/>
      <c r="AV208" s="271"/>
      <c r="AW208" s="271"/>
      <c r="AX208" s="271"/>
      <c r="AY208" s="272"/>
      <c r="AZ208" s="232"/>
      <c r="BA208" s="232"/>
    </row>
    <row r="209" spans="1:53" ht="18">
      <c r="A209" s="374" t="s">
        <v>349</v>
      </c>
      <c r="B209" s="374"/>
      <c r="C209" s="374"/>
      <c r="D209" s="375"/>
      <c r="E209" s="375"/>
      <c r="F209" s="375"/>
      <c r="G209" s="375"/>
      <c r="H209" s="375"/>
      <c r="I209" s="375"/>
      <c r="J209" s="375"/>
      <c r="K209" s="375"/>
      <c r="L209" s="259"/>
      <c r="M209" s="259"/>
      <c r="N209" s="259"/>
      <c r="O209" s="278"/>
      <c r="P209" s="259"/>
      <c r="Q209" s="259"/>
      <c r="R209" s="259"/>
      <c r="S209" s="259"/>
      <c r="T209" s="295"/>
      <c r="U209" s="295"/>
      <c r="V209" s="295"/>
      <c r="W209" s="295"/>
      <c r="X209" s="295"/>
      <c r="Y209" s="259"/>
      <c r="Z209" s="297"/>
      <c r="AA209" s="297"/>
      <c r="AB209" s="297"/>
      <c r="AC209" s="297"/>
      <c r="AD209" s="297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  <c r="AX209" s="259"/>
      <c r="AY209" s="261"/>
      <c r="AZ209" s="258"/>
      <c r="BA209" s="258"/>
    </row>
    <row r="212" spans="1:53" ht="18">
      <c r="A212" s="264"/>
      <c r="B212" s="267"/>
      <c r="C212" s="267"/>
      <c r="D212" s="268"/>
      <c r="E212" s="269"/>
      <c r="F212" s="270"/>
      <c r="G212" s="269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71"/>
      <c r="U212" s="271"/>
      <c r="V212" s="271"/>
      <c r="W212" s="271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67"/>
      <c r="AP212" s="267"/>
      <c r="AQ212" s="267"/>
      <c r="AR212" s="267"/>
      <c r="AS212" s="267"/>
      <c r="AT212" s="271"/>
      <c r="AU212" s="271"/>
      <c r="AV212" s="271"/>
      <c r="AW212" s="271"/>
      <c r="AX212" s="271"/>
      <c r="AY212" s="272"/>
      <c r="AZ212" s="232"/>
      <c r="BA212" s="232"/>
    </row>
    <row r="213" spans="1:53">
      <c r="A213" s="273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  <c r="AL213" s="274"/>
      <c r="AM213" s="274"/>
      <c r="AN213" s="274"/>
      <c r="AT213" s="274"/>
      <c r="AU213" s="274"/>
      <c r="AV213" s="274"/>
      <c r="AW213" s="274"/>
      <c r="AX213" s="274"/>
      <c r="AY213" s="235"/>
      <c r="AZ213" s="232"/>
      <c r="BA213" s="232"/>
    </row>
    <row r="214" spans="1:53">
      <c r="A214" s="273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  <c r="AE214" s="274"/>
      <c r="AF214" s="274"/>
      <c r="AG214" s="274"/>
      <c r="AH214" s="274"/>
      <c r="AI214" s="274"/>
      <c r="AJ214" s="274"/>
      <c r="AK214" s="274"/>
      <c r="AL214" s="274"/>
      <c r="AM214" s="274"/>
      <c r="AN214" s="274"/>
      <c r="AT214" s="274"/>
      <c r="AU214" s="274"/>
      <c r="AV214" s="274"/>
      <c r="AW214" s="274"/>
      <c r="AX214" s="274"/>
      <c r="AY214" s="235"/>
      <c r="AZ214" s="232"/>
      <c r="BA214" s="232"/>
    </row>
    <row r="215" spans="1:53">
      <c r="A215" s="273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  <c r="AL215" s="274"/>
      <c r="AM215" s="274"/>
      <c r="AN215" s="274"/>
      <c r="AT215" s="274"/>
      <c r="AU215" s="274"/>
      <c r="AV215" s="274"/>
      <c r="AW215" s="274"/>
      <c r="AX215" s="274"/>
      <c r="AY215" s="235"/>
      <c r="AZ215" s="232"/>
      <c r="BA215" s="232"/>
    </row>
    <row r="216" spans="1:53" ht="14.25" customHeight="1">
      <c r="A216" s="273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  <c r="AG216" s="274"/>
      <c r="AH216" s="274"/>
      <c r="AI216" s="274"/>
      <c r="AJ216" s="274"/>
      <c r="AK216" s="274"/>
      <c r="AL216" s="274"/>
      <c r="AM216" s="274"/>
      <c r="AN216" s="274"/>
      <c r="AT216" s="274"/>
      <c r="AU216" s="274"/>
      <c r="AV216" s="274"/>
      <c r="AW216" s="274"/>
      <c r="AX216" s="274"/>
      <c r="AY216" s="235"/>
      <c r="AZ216" s="232"/>
      <c r="BA216" s="232"/>
    </row>
    <row r="217" spans="1:53">
      <c r="A217" s="275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  <c r="AL217" s="274"/>
      <c r="AM217" s="274"/>
      <c r="AN217" s="274"/>
      <c r="AT217" s="274"/>
      <c r="AU217" s="274"/>
      <c r="AV217" s="274"/>
      <c r="AW217" s="274"/>
      <c r="AX217" s="274"/>
      <c r="AY217" s="235"/>
      <c r="AZ217" s="232"/>
      <c r="BA217" s="232"/>
    </row>
    <row r="218" spans="1:53">
      <c r="A218" s="273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  <c r="AG218" s="274"/>
      <c r="AH218" s="274"/>
      <c r="AI218" s="274"/>
      <c r="AJ218" s="274"/>
      <c r="AK218" s="274"/>
      <c r="AL218" s="274"/>
      <c r="AM218" s="274"/>
      <c r="AN218" s="274"/>
      <c r="AT218" s="274"/>
      <c r="AU218" s="274"/>
      <c r="AV218" s="274"/>
      <c r="AW218" s="274"/>
      <c r="AX218" s="274"/>
      <c r="AY218" s="235"/>
      <c r="AZ218" s="232"/>
      <c r="BA218" s="232"/>
    </row>
    <row r="219" spans="1:53">
      <c r="A219" s="273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  <c r="AE219" s="274"/>
      <c r="AF219" s="274"/>
      <c r="AG219" s="274"/>
      <c r="AH219" s="274"/>
      <c r="AI219" s="274"/>
      <c r="AJ219" s="274"/>
      <c r="AK219" s="274"/>
      <c r="AL219" s="274"/>
      <c r="AM219" s="274"/>
      <c r="AN219" s="274"/>
      <c r="AT219" s="274"/>
      <c r="AU219" s="274"/>
      <c r="AV219" s="274"/>
      <c r="AW219" s="274"/>
      <c r="AX219" s="274"/>
      <c r="AY219" s="235"/>
      <c r="AZ219" s="232"/>
      <c r="BA219" s="232"/>
    </row>
    <row r="220" spans="1:53">
      <c r="A220" s="273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  <c r="AG220" s="274"/>
      <c r="AH220" s="274"/>
      <c r="AI220" s="274"/>
      <c r="AJ220" s="274"/>
      <c r="AK220" s="274"/>
      <c r="AL220" s="274"/>
      <c r="AM220" s="274"/>
      <c r="AN220" s="274"/>
      <c r="AT220" s="274"/>
      <c r="AU220" s="274"/>
      <c r="AV220" s="274"/>
      <c r="AW220" s="274"/>
      <c r="AX220" s="274"/>
      <c r="AY220" s="235"/>
      <c r="AZ220" s="232"/>
      <c r="BA220" s="232"/>
    </row>
    <row r="221" spans="1:53">
      <c r="A221" s="273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4"/>
      <c r="AH221" s="274"/>
      <c r="AI221" s="274"/>
      <c r="AJ221" s="274"/>
      <c r="AK221" s="274"/>
      <c r="AL221" s="274"/>
      <c r="AM221" s="274"/>
      <c r="AN221" s="274"/>
      <c r="AT221" s="274"/>
      <c r="AU221" s="274"/>
      <c r="AV221" s="274"/>
      <c r="AW221" s="274"/>
      <c r="AX221" s="274"/>
      <c r="AY221" s="235"/>
      <c r="AZ221" s="232"/>
      <c r="BA221" s="232"/>
    </row>
    <row r="222" spans="1:53" ht="12.75" customHeight="1">
      <c r="A222" s="273"/>
    </row>
    <row r="223" spans="1:53">
      <c r="A223" s="275"/>
    </row>
    <row r="224" spans="1:53">
      <c r="A224" s="273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  <c r="AM224" s="276"/>
      <c r="AN224" s="276"/>
      <c r="AT224" s="276"/>
      <c r="AU224" s="276"/>
      <c r="AV224" s="276"/>
      <c r="AW224" s="276"/>
      <c r="AX224" s="276"/>
    </row>
    <row r="225" spans="1:54" s="226" customFormat="1">
      <c r="A225" s="273"/>
      <c r="D225" s="227"/>
      <c r="E225" s="228"/>
      <c r="F225" s="229"/>
      <c r="G225" s="228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T225" s="276"/>
      <c r="AU225" s="276"/>
      <c r="AV225" s="276"/>
      <c r="AW225" s="276"/>
      <c r="AX225" s="276"/>
      <c r="AY225" s="230"/>
      <c r="BB225" s="232"/>
    </row>
    <row r="226" spans="1:54" s="226" customFormat="1">
      <c r="A226" s="273"/>
      <c r="D226" s="227"/>
      <c r="E226" s="228"/>
      <c r="F226" s="229"/>
      <c r="G226" s="228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T226" s="276"/>
      <c r="AU226" s="276"/>
      <c r="AV226" s="276"/>
      <c r="AW226" s="276"/>
      <c r="AX226" s="276"/>
      <c r="AY226" s="230"/>
      <c r="BB226" s="232"/>
    </row>
    <row r="227" spans="1:54" s="226" customFormat="1">
      <c r="A227" s="273"/>
      <c r="D227" s="227"/>
      <c r="E227" s="228"/>
      <c r="F227" s="229"/>
      <c r="G227" s="228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T227" s="276"/>
      <c r="AU227" s="276"/>
      <c r="AV227" s="276"/>
      <c r="AW227" s="276"/>
      <c r="AX227" s="276"/>
      <c r="AY227" s="230"/>
      <c r="BB227" s="232"/>
    </row>
    <row r="228" spans="1:54" s="226" customFormat="1">
      <c r="A228" s="273"/>
      <c r="D228" s="227"/>
      <c r="E228" s="228"/>
      <c r="F228" s="229"/>
      <c r="G228" s="228"/>
      <c r="AY228" s="230"/>
      <c r="BB228" s="232"/>
    </row>
    <row r="234" spans="1:54" s="226" customFormat="1" ht="49.5" customHeight="1">
      <c r="D234" s="227"/>
      <c r="E234" s="228"/>
      <c r="F234" s="229"/>
      <c r="G234" s="228"/>
      <c r="AY234" s="230"/>
      <c r="BB234" s="232"/>
    </row>
  </sheetData>
  <mergeCells count="210">
    <mergeCell ref="A163:A164"/>
    <mergeCell ref="B163:B164"/>
    <mergeCell ref="C163:C164"/>
    <mergeCell ref="A165:A166"/>
    <mergeCell ref="B165:B166"/>
    <mergeCell ref="C165:C166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A161:A162"/>
    <mergeCell ref="B161:B162"/>
    <mergeCell ref="C161:C162"/>
    <mergeCell ref="A167:C168"/>
    <mergeCell ref="A111:A112"/>
    <mergeCell ref="B111:B112"/>
    <mergeCell ref="C111:C112"/>
    <mergeCell ref="A113:A114"/>
    <mergeCell ref="B113:B114"/>
    <mergeCell ref="C113:C11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31:A132"/>
    <mergeCell ref="B131:B132"/>
    <mergeCell ref="C131:C132"/>
    <mergeCell ref="A133:A134"/>
    <mergeCell ref="B133:B134"/>
    <mergeCell ref="A115:A116"/>
    <mergeCell ref="B115:B116"/>
    <mergeCell ref="C115:C116"/>
    <mergeCell ref="BB194:BB198"/>
    <mergeCell ref="A43:A45"/>
    <mergeCell ref="B43:B45"/>
    <mergeCell ref="C43:C45"/>
    <mergeCell ref="A59:A61"/>
    <mergeCell ref="B59:B61"/>
    <mergeCell ref="C59:C61"/>
    <mergeCell ref="A103:A104"/>
    <mergeCell ref="B103:B104"/>
    <mergeCell ref="C103:C104"/>
    <mergeCell ref="B79:B82"/>
    <mergeCell ref="C79:C82"/>
    <mergeCell ref="A52:C54"/>
    <mergeCell ref="A55:AQ55"/>
    <mergeCell ref="A56:A58"/>
    <mergeCell ref="B56:B58"/>
    <mergeCell ref="C56:C58"/>
    <mergeCell ref="A62:A64"/>
    <mergeCell ref="B62:B64"/>
    <mergeCell ref="C62:C64"/>
    <mergeCell ref="A65:A66"/>
    <mergeCell ref="B65:B66"/>
    <mergeCell ref="C65:C66"/>
    <mergeCell ref="A67:A68"/>
    <mergeCell ref="AE7:AI7"/>
    <mergeCell ref="AJ7:AN7"/>
    <mergeCell ref="AO7:AS7"/>
    <mergeCell ref="AT7:AX7"/>
    <mergeCell ref="T7:V7"/>
    <mergeCell ref="A10:C14"/>
    <mergeCell ref="K7:M7"/>
    <mergeCell ref="N7:P7"/>
    <mergeCell ref="A209:K209"/>
    <mergeCell ref="A199:BB199"/>
    <mergeCell ref="BB170:BB173"/>
    <mergeCell ref="A174:C178"/>
    <mergeCell ref="A179:C183"/>
    <mergeCell ref="BB179:BB183"/>
    <mergeCell ref="BB174:BB178"/>
    <mergeCell ref="A200:BB200"/>
    <mergeCell ref="A184:C188"/>
    <mergeCell ref="BB184:BB188"/>
    <mergeCell ref="A189:C193"/>
    <mergeCell ref="BB189:BB193"/>
    <mergeCell ref="A202:D202"/>
    <mergeCell ref="H202:K202"/>
    <mergeCell ref="A170:C173"/>
    <mergeCell ref="A194:C198"/>
    <mergeCell ref="A25:C29"/>
    <mergeCell ref="W7:Y7"/>
    <mergeCell ref="A20:C24"/>
    <mergeCell ref="Q7:S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BB10:BB14"/>
    <mergeCell ref="A15:C19"/>
    <mergeCell ref="BB15:BB24"/>
    <mergeCell ref="Z7:AD7"/>
    <mergeCell ref="A46:A48"/>
    <mergeCell ref="B46:B48"/>
    <mergeCell ref="C46:C48"/>
    <mergeCell ref="A49:A51"/>
    <mergeCell ref="B49:B51"/>
    <mergeCell ref="C49:C51"/>
    <mergeCell ref="A30:AQ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117:A118"/>
    <mergeCell ref="B117:B118"/>
    <mergeCell ref="C117:C118"/>
    <mergeCell ref="C67:C68"/>
    <mergeCell ref="A69:A71"/>
    <mergeCell ref="B69:B71"/>
    <mergeCell ref="C69:C71"/>
    <mergeCell ref="A72:A74"/>
    <mergeCell ref="B72:B74"/>
    <mergeCell ref="C72:C74"/>
    <mergeCell ref="B67:B68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41:A142"/>
    <mergeCell ref="B141:B142"/>
    <mergeCell ref="C141:C142"/>
    <mergeCell ref="A145:A146"/>
    <mergeCell ref="B145:B146"/>
    <mergeCell ref="C145:C146"/>
    <mergeCell ref="A75:C77"/>
    <mergeCell ref="A78:AQ78"/>
    <mergeCell ref="A79:A82"/>
    <mergeCell ref="A89:A95"/>
    <mergeCell ref="B89:B95"/>
    <mergeCell ref="C89:C95"/>
    <mergeCell ref="A96:C99"/>
    <mergeCell ref="A83:A84"/>
    <mergeCell ref="B83:B84"/>
    <mergeCell ref="C83:C84"/>
    <mergeCell ref="A85:A88"/>
    <mergeCell ref="B85:B88"/>
    <mergeCell ref="C85:C88"/>
    <mergeCell ref="C133:C134"/>
    <mergeCell ref="A100:AQ100"/>
    <mergeCell ref="A101:A102"/>
    <mergeCell ref="B101:B102"/>
    <mergeCell ref="C101:C102"/>
    <mergeCell ref="A147:A148"/>
    <mergeCell ref="B147:B148"/>
    <mergeCell ref="C147:C14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43:A144"/>
    <mergeCell ref="B143:B144"/>
    <mergeCell ref="C143:C144"/>
  </mergeCells>
  <pageMargins left="0.59055118110236227" right="0.59055118110236227" top="1.1811023622047245" bottom="0.39370078740157483" header="0" footer="0"/>
  <pageSetup paperSize="9" scale="28" orientation="landscape" r:id="rId1"/>
  <headerFooter>
    <oddFooter>&amp;C&amp;"Times New Roman,обычный"&amp;8Страница  &amp;P из &amp;N</oddFooter>
  </headerFooter>
  <rowBreaks count="2" manualBreakCount="2">
    <brk id="54" max="53" man="1"/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3"/>
  <sheetViews>
    <sheetView zoomScale="85" zoomScaleNormal="85" workbookViewId="0">
      <selection activeCell="K22" sqref="K22"/>
    </sheetView>
  </sheetViews>
  <sheetFormatPr defaultColWidth="9.109375" defaultRowHeight="13.8"/>
  <cols>
    <col min="1" max="1" width="4" style="193" customWidth="1"/>
    <col min="2" max="2" width="36" style="194" customWidth="1"/>
    <col min="3" max="3" width="13.109375" style="194" customWidth="1"/>
    <col min="4" max="4" width="7.33203125" style="194" customWidth="1"/>
    <col min="5" max="5" width="8" style="194" customWidth="1"/>
    <col min="6" max="6" width="6.88671875" style="289" customWidth="1"/>
    <col min="7" max="8" width="6.44140625" style="194" customWidth="1"/>
    <col min="9" max="9" width="4.109375" style="194" bestFit="1" customWidth="1"/>
    <col min="10" max="10" width="5.44140625" style="194" customWidth="1"/>
    <col min="11" max="11" width="6.109375" style="194" customWidth="1"/>
    <col min="12" max="12" width="2.6640625" style="194" bestFit="1" customWidth="1"/>
    <col min="13" max="13" width="5.5546875" style="194" customWidth="1"/>
    <col min="14" max="14" width="5.44140625" style="194" customWidth="1"/>
    <col min="15" max="15" width="2.6640625" style="194" bestFit="1" customWidth="1"/>
    <col min="16" max="16" width="6.33203125" style="194" customWidth="1"/>
    <col min="17" max="17" width="5.33203125" style="194" customWidth="1"/>
    <col min="18" max="18" width="2.6640625" style="194" bestFit="1" customWidth="1"/>
    <col min="19" max="19" width="14.88671875" style="194" customWidth="1"/>
    <col min="20" max="16384" width="9.109375" style="194"/>
  </cols>
  <sheetData>
    <row r="2" spans="1:19" s="195" customFormat="1" ht="16.05" customHeight="1">
      <c r="A2" s="407" t="s">
        <v>353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191"/>
      <c r="R2" s="191"/>
    </row>
    <row r="3" spans="1:19" s="195" customFormat="1" ht="16.05" customHeight="1">
      <c r="A3" s="191"/>
      <c r="B3" s="191"/>
      <c r="C3" s="191"/>
      <c r="D3" s="191"/>
      <c r="E3" s="191"/>
      <c r="F3" s="280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9" s="197" customFormat="1" ht="13.2">
      <c r="A4" s="196"/>
      <c r="F4" s="281"/>
    </row>
    <row r="5" spans="1:19" s="197" customFormat="1" ht="12.75" customHeight="1">
      <c r="A5" s="408" t="s">
        <v>0</v>
      </c>
      <c r="B5" s="406" t="s">
        <v>279</v>
      </c>
      <c r="C5" s="406" t="s">
        <v>264</v>
      </c>
      <c r="D5" s="406" t="s">
        <v>372</v>
      </c>
      <c r="E5" s="406"/>
      <c r="F5" s="406"/>
      <c r="G5" s="406" t="s">
        <v>255</v>
      </c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4" t="s">
        <v>278</v>
      </c>
    </row>
    <row r="6" spans="1:19" s="197" customFormat="1" ht="66.75" customHeight="1">
      <c r="A6" s="408"/>
      <c r="B6" s="406"/>
      <c r="C6" s="406"/>
      <c r="D6" s="406"/>
      <c r="E6" s="406"/>
      <c r="F6" s="406"/>
      <c r="G6" s="406" t="s">
        <v>23</v>
      </c>
      <c r="H6" s="406"/>
      <c r="I6" s="406"/>
      <c r="J6" s="406" t="s">
        <v>411</v>
      </c>
      <c r="K6" s="406"/>
      <c r="L6" s="406"/>
      <c r="M6" s="406" t="s">
        <v>412</v>
      </c>
      <c r="N6" s="406"/>
      <c r="O6" s="406"/>
      <c r="P6" s="406" t="s">
        <v>413</v>
      </c>
      <c r="Q6" s="406"/>
      <c r="R6" s="406"/>
      <c r="S6" s="405"/>
    </row>
    <row r="7" spans="1:19" s="198" customFormat="1" ht="13.2">
      <c r="A7" s="189"/>
      <c r="B7" s="179"/>
      <c r="C7" s="179"/>
      <c r="D7" s="192" t="s">
        <v>20</v>
      </c>
      <c r="E7" s="192" t="s">
        <v>21</v>
      </c>
      <c r="F7" s="282" t="s">
        <v>19</v>
      </c>
      <c r="G7" s="192" t="s">
        <v>20</v>
      </c>
      <c r="H7" s="192" t="s">
        <v>21</v>
      </c>
      <c r="I7" s="192" t="s">
        <v>19</v>
      </c>
      <c r="J7" s="192" t="s">
        <v>20</v>
      </c>
      <c r="K7" s="192" t="s">
        <v>21</v>
      </c>
      <c r="L7" s="192" t="s">
        <v>19</v>
      </c>
      <c r="M7" s="192" t="s">
        <v>20</v>
      </c>
      <c r="N7" s="192" t="s">
        <v>21</v>
      </c>
      <c r="O7" s="192" t="s">
        <v>19</v>
      </c>
      <c r="P7" s="192" t="s">
        <v>20</v>
      </c>
      <c r="Q7" s="192" t="s">
        <v>21</v>
      </c>
      <c r="R7" s="192" t="s">
        <v>19</v>
      </c>
      <c r="S7" s="405"/>
    </row>
    <row r="8" spans="1:19" s="198" customFormat="1" ht="27.6">
      <c r="A8" s="189">
        <v>1</v>
      </c>
      <c r="B8" s="199" t="s">
        <v>354</v>
      </c>
      <c r="C8" s="200">
        <v>0.01</v>
      </c>
      <c r="D8" s="200">
        <v>1.6E-2</v>
      </c>
      <c r="E8" s="192"/>
      <c r="F8" s="282">
        <f>SUM(E8/D8*100)</f>
        <v>0</v>
      </c>
      <c r="G8" s="192"/>
      <c r="H8" s="192"/>
      <c r="I8" s="192"/>
      <c r="J8" s="192"/>
      <c r="K8" s="192"/>
      <c r="L8" s="192"/>
      <c r="M8" s="192"/>
      <c r="N8" s="192"/>
      <c r="O8" s="192"/>
      <c r="P8" s="192">
        <f>D8</f>
        <v>1.6E-2</v>
      </c>
      <c r="Q8" s="192"/>
      <c r="R8" s="192"/>
      <c r="S8" s="190"/>
    </row>
    <row r="9" spans="1:19" s="198" customFormat="1" ht="96.6">
      <c r="A9" s="189">
        <v>2</v>
      </c>
      <c r="B9" s="199" t="s">
        <v>355</v>
      </c>
      <c r="C9" s="200">
        <v>2.2000000000000002</v>
      </c>
      <c r="D9" s="200">
        <v>2.1</v>
      </c>
      <c r="E9" s="192">
        <v>2.1</v>
      </c>
      <c r="F9" s="282">
        <f t="shared" ref="F9:F22" si="0">SUM(E9/D9*100)</f>
        <v>100</v>
      </c>
      <c r="G9" s="192">
        <v>2.1</v>
      </c>
      <c r="H9" s="192">
        <v>2.1</v>
      </c>
      <c r="I9" s="192">
        <f>SUM(H9/G9*100)</f>
        <v>100</v>
      </c>
      <c r="J9" s="192">
        <v>2.1</v>
      </c>
      <c r="K9" s="192">
        <v>2.1</v>
      </c>
      <c r="L9" s="192"/>
      <c r="M9" s="192">
        <v>2.1</v>
      </c>
      <c r="N9" s="192"/>
      <c r="O9" s="192"/>
      <c r="P9" s="192">
        <f t="shared" ref="P9:P25" si="1">D9</f>
        <v>2.1</v>
      </c>
      <c r="Q9" s="192"/>
      <c r="R9" s="192"/>
      <c r="S9" s="190"/>
    </row>
    <row r="10" spans="1:19" s="198" customFormat="1" ht="41.4">
      <c r="A10" s="189">
        <v>3</v>
      </c>
      <c r="B10" s="199" t="s">
        <v>356</v>
      </c>
      <c r="C10" s="200">
        <v>17.8</v>
      </c>
      <c r="D10" s="200">
        <v>18</v>
      </c>
      <c r="E10" s="192">
        <v>17.899999999999999</v>
      </c>
      <c r="F10" s="282">
        <f t="shared" si="0"/>
        <v>99.444444444444429</v>
      </c>
      <c r="G10" s="192">
        <v>17.899999999999999</v>
      </c>
      <c r="H10" s="192">
        <v>17.899999999999999</v>
      </c>
      <c r="I10" s="277">
        <f t="shared" ref="I10:I22" si="2">SUM(H10/G10*100)</f>
        <v>100</v>
      </c>
      <c r="J10" s="192">
        <v>17.899999999999999</v>
      </c>
      <c r="K10" s="192">
        <v>17.899999999999999</v>
      </c>
      <c r="L10" s="192"/>
      <c r="M10" s="192">
        <v>18</v>
      </c>
      <c r="N10" s="192"/>
      <c r="O10" s="192"/>
      <c r="P10" s="192">
        <f t="shared" si="1"/>
        <v>18</v>
      </c>
      <c r="Q10" s="192"/>
      <c r="R10" s="192"/>
      <c r="S10" s="190"/>
    </row>
    <row r="11" spans="1:19" s="198" customFormat="1" ht="41.4">
      <c r="A11" s="189">
        <v>4</v>
      </c>
      <c r="B11" s="199" t="s">
        <v>357</v>
      </c>
      <c r="C11" s="200">
        <v>0.27</v>
      </c>
      <c r="D11" s="200">
        <v>0.27</v>
      </c>
      <c r="E11" s="192">
        <v>0.27</v>
      </c>
      <c r="F11" s="282">
        <f t="shared" si="0"/>
        <v>100</v>
      </c>
      <c r="G11" s="192">
        <v>0.27</v>
      </c>
      <c r="H11" s="192">
        <v>0.27</v>
      </c>
      <c r="I11" s="277">
        <f t="shared" si="2"/>
        <v>100</v>
      </c>
      <c r="J11" s="192">
        <v>0.27</v>
      </c>
      <c r="K11" s="192">
        <v>0.27</v>
      </c>
      <c r="L11" s="192"/>
      <c r="M11" s="192">
        <v>0.27</v>
      </c>
      <c r="N11" s="192"/>
      <c r="O11" s="192"/>
      <c r="P11" s="192">
        <f t="shared" si="1"/>
        <v>0.27</v>
      </c>
      <c r="Q11" s="192"/>
      <c r="R11" s="192"/>
      <c r="S11" s="190"/>
    </row>
    <row r="12" spans="1:19" s="198" customFormat="1" ht="82.8">
      <c r="A12" s="189">
        <v>5</v>
      </c>
      <c r="B12" s="199" t="s">
        <v>358</v>
      </c>
      <c r="C12" s="200">
        <v>11.11</v>
      </c>
      <c r="D12" s="200">
        <v>11.11</v>
      </c>
      <c r="E12" s="192">
        <v>11.11</v>
      </c>
      <c r="F12" s="282">
        <f t="shared" si="0"/>
        <v>100</v>
      </c>
      <c r="G12" s="192">
        <v>11.11</v>
      </c>
      <c r="H12" s="192">
        <v>11.11</v>
      </c>
      <c r="I12" s="277">
        <f t="shared" si="2"/>
        <v>100</v>
      </c>
      <c r="J12" s="192">
        <v>11.11</v>
      </c>
      <c r="K12" s="192">
        <v>11.11</v>
      </c>
      <c r="L12" s="192"/>
      <c r="M12" s="192">
        <v>11.11</v>
      </c>
      <c r="N12" s="192"/>
      <c r="O12" s="192"/>
      <c r="P12" s="192">
        <f t="shared" si="1"/>
        <v>11.11</v>
      </c>
      <c r="Q12" s="192"/>
      <c r="R12" s="192"/>
      <c r="S12" s="190"/>
    </row>
    <row r="13" spans="1:19" s="198" customFormat="1" ht="82.8">
      <c r="A13" s="189">
        <v>6</v>
      </c>
      <c r="B13" s="199" t="s">
        <v>359</v>
      </c>
      <c r="C13" s="200">
        <v>100</v>
      </c>
      <c r="D13" s="200">
        <v>100</v>
      </c>
      <c r="E13" s="192">
        <v>100</v>
      </c>
      <c r="F13" s="282">
        <f t="shared" si="0"/>
        <v>100</v>
      </c>
      <c r="G13" s="192">
        <v>100</v>
      </c>
      <c r="H13" s="192">
        <v>100</v>
      </c>
      <c r="I13" s="277">
        <f t="shared" si="2"/>
        <v>100</v>
      </c>
      <c r="J13" s="192">
        <v>100</v>
      </c>
      <c r="K13" s="192">
        <v>100</v>
      </c>
      <c r="L13" s="192"/>
      <c r="M13" s="192">
        <v>100</v>
      </c>
      <c r="N13" s="192"/>
      <c r="O13" s="192"/>
      <c r="P13" s="192">
        <f t="shared" si="1"/>
        <v>100</v>
      </c>
      <c r="Q13" s="192"/>
      <c r="R13" s="192"/>
      <c r="S13" s="190"/>
    </row>
    <row r="14" spans="1:19" s="198" customFormat="1" ht="55.2">
      <c r="A14" s="189">
        <v>7</v>
      </c>
      <c r="B14" s="199" t="s">
        <v>360</v>
      </c>
      <c r="C14" s="200">
        <v>90</v>
      </c>
      <c r="D14" s="200">
        <v>90</v>
      </c>
      <c r="E14" s="192">
        <v>90</v>
      </c>
      <c r="F14" s="282">
        <f t="shared" si="0"/>
        <v>100</v>
      </c>
      <c r="G14" s="192">
        <v>90</v>
      </c>
      <c r="H14" s="192">
        <v>90</v>
      </c>
      <c r="I14" s="277">
        <f t="shared" si="2"/>
        <v>100</v>
      </c>
      <c r="J14" s="192">
        <v>90</v>
      </c>
      <c r="K14" s="192">
        <v>90</v>
      </c>
      <c r="L14" s="192"/>
      <c r="M14" s="192">
        <v>90</v>
      </c>
      <c r="N14" s="192"/>
      <c r="O14" s="192"/>
      <c r="P14" s="192">
        <f t="shared" si="1"/>
        <v>90</v>
      </c>
      <c r="Q14" s="192"/>
      <c r="R14" s="192"/>
      <c r="S14" s="190"/>
    </row>
    <row r="15" spans="1:19" s="198" customFormat="1" ht="193.2">
      <c r="A15" s="189">
        <v>8</v>
      </c>
      <c r="B15" s="199" t="s">
        <v>361</v>
      </c>
      <c r="C15" s="200">
        <v>6</v>
      </c>
      <c r="D15" s="200">
        <v>19</v>
      </c>
      <c r="E15" s="192">
        <v>0</v>
      </c>
      <c r="F15" s="282">
        <f t="shared" si="0"/>
        <v>0</v>
      </c>
      <c r="G15" s="192"/>
      <c r="H15" s="192"/>
      <c r="I15" s="277" t="e">
        <f t="shared" si="2"/>
        <v>#DIV/0!</v>
      </c>
      <c r="J15" s="192"/>
      <c r="K15" s="192"/>
      <c r="L15" s="192"/>
      <c r="M15" s="192"/>
      <c r="N15" s="192"/>
      <c r="O15" s="192"/>
      <c r="P15" s="192">
        <f t="shared" si="1"/>
        <v>19</v>
      </c>
      <c r="Q15" s="192"/>
      <c r="R15" s="192"/>
      <c r="S15" s="190"/>
    </row>
    <row r="16" spans="1:19" s="198" customFormat="1" ht="55.2">
      <c r="A16" s="189">
        <v>9</v>
      </c>
      <c r="B16" s="199" t="s">
        <v>362</v>
      </c>
      <c r="C16" s="200">
        <v>4</v>
      </c>
      <c r="D16" s="200">
        <v>4</v>
      </c>
      <c r="E16" s="192"/>
      <c r="F16" s="282">
        <f t="shared" si="0"/>
        <v>0</v>
      </c>
      <c r="G16" s="192"/>
      <c r="H16" s="192"/>
      <c r="I16" s="277" t="e">
        <f t="shared" si="2"/>
        <v>#DIV/0!</v>
      </c>
      <c r="J16" s="192"/>
      <c r="K16" s="192"/>
      <c r="L16" s="192"/>
      <c r="M16" s="192"/>
      <c r="N16" s="192"/>
      <c r="O16" s="192"/>
      <c r="P16" s="192">
        <f t="shared" si="1"/>
        <v>4</v>
      </c>
      <c r="Q16" s="192"/>
      <c r="R16" s="192"/>
      <c r="S16" s="190"/>
    </row>
    <row r="17" spans="1:46" s="198" customFormat="1" ht="69">
      <c r="A17" s="189">
        <v>10</v>
      </c>
      <c r="B17" s="199" t="s">
        <v>363</v>
      </c>
      <c r="C17" s="200">
        <v>1.3</v>
      </c>
      <c r="D17" s="200">
        <v>1.2</v>
      </c>
      <c r="E17" s="192">
        <v>1.2</v>
      </c>
      <c r="F17" s="282">
        <f t="shared" si="0"/>
        <v>100</v>
      </c>
      <c r="G17" s="192">
        <v>1.2</v>
      </c>
      <c r="H17" s="192">
        <v>1.2</v>
      </c>
      <c r="I17" s="277">
        <f t="shared" si="2"/>
        <v>100</v>
      </c>
      <c r="J17" s="192">
        <v>1.2</v>
      </c>
      <c r="K17" s="192">
        <v>1.2</v>
      </c>
      <c r="L17" s="192"/>
      <c r="M17" s="192">
        <v>1.2</v>
      </c>
      <c r="N17" s="192"/>
      <c r="O17" s="192"/>
      <c r="P17" s="192">
        <f t="shared" si="1"/>
        <v>1.2</v>
      </c>
      <c r="Q17" s="192"/>
      <c r="R17" s="192"/>
      <c r="S17" s="190"/>
    </row>
    <row r="18" spans="1:46" s="198" customFormat="1" ht="120.75" customHeight="1">
      <c r="A18" s="403">
        <v>11</v>
      </c>
      <c r="B18" s="199" t="s">
        <v>364</v>
      </c>
      <c r="C18" s="200"/>
      <c r="D18" s="200">
        <v>0</v>
      </c>
      <c r="E18" s="192"/>
      <c r="F18" s="282" t="e">
        <f t="shared" si="0"/>
        <v>#DIV/0!</v>
      </c>
      <c r="G18" s="192">
        <v>0</v>
      </c>
      <c r="H18" s="192"/>
      <c r="I18" s="277" t="e">
        <f t="shared" si="2"/>
        <v>#DIV/0!</v>
      </c>
      <c r="J18" s="192"/>
      <c r="K18" s="192"/>
      <c r="L18" s="192">
        <v>0</v>
      </c>
      <c r="M18" s="192"/>
      <c r="N18" s="192"/>
      <c r="O18" s="192"/>
      <c r="P18" s="192">
        <f t="shared" si="1"/>
        <v>0</v>
      </c>
      <c r="Q18" s="192"/>
      <c r="R18" s="192"/>
      <c r="S18" s="190"/>
    </row>
    <row r="19" spans="1:46" s="198" customFormat="1" ht="27.6">
      <c r="A19" s="403"/>
      <c r="B19" s="199" t="s">
        <v>365</v>
      </c>
      <c r="C19" s="200">
        <v>0</v>
      </c>
      <c r="D19" s="200">
        <v>0</v>
      </c>
      <c r="E19" s="192"/>
      <c r="F19" s="282" t="e">
        <f t="shared" si="0"/>
        <v>#DIV/0!</v>
      </c>
      <c r="G19" s="192"/>
      <c r="H19" s="192"/>
      <c r="I19" s="277" t="e">
        <f t="shared" si="2"/>
        <v>#DIV/0!</v>
      </c>
      <c r="J19" s="192"/>
      <c r="K19" s="192"/>
      <c r="L19" s="192"/>
      <c r="M19" s="192"/>
      <c r="N19" s="192"/>
      <c r="O19" s="192"/>
      <c r="P19" s="192">
        <f t="shared" si="1"/>
        <v>0</v>
      </c>
      <c r="Q19" s="192"/>
      <c r="R19" s="192"/>
      <c r="S19" s="190"/>
    </row>
    <row r="20" spans="1:46" s="198" customFormat="1" ht="29.25" customHeight="1">
      <c r="A20" s="403"/>
      <c r="B20" s="199" t="s">
        <v>366</v>
      </c>
      <c r="C20" s="200">
        <v>0</v>
      </c>
      <c r="D20" s="200">
        <v>0</v>
      </c>
      <c r="E20" s="192"/>
      <c r="F20" s="282" t="e">
        <f t="shared" si="0"/>
        <v>#DIV/0!</v>
      </c>
      <c r="G20" s="192"/>
      <c r="H20" s="192"/>
      <c r="I20" s="277" t="e">
        <f t="shared" si="2"/>
        <v>#DIV/0!</v>
      </c>
      <c r="J20" s="192"/>
      <c r="K20" s="192"/>
      <c r="L20" s="192"/>
      <c r="M20" s="192"/>
      <c r="N20" s="192"/>
      <c r="O20" s="192"/>
      <c r="P20" s="192">
        <f t="shared" si="1"/>
        <v>0</v>
      </c>
      <c r="Q20" s="192"/>
      <c r="R20" s="192"/>
      <c r="S20" s="190"/>
    </row>
    <row r="21" spans="1:46" s="198" customFormat="1" ht="60" customHeight="1">
      <c r="A21" s="179">
        <v>12</v>
      </c>
      <c r="B21" s="199" t="s">
        <v>367</v>
      </c>
      <c r="C21" s="200">
        <v>22</v>
      </c>
      <c r="D21" s="200">
        <f>G21+P21+J21+M21</f>
        <v>26</v>
      </c>
      <c r="E21" s="200">
        <f>H21+Q21+K21+N21</f>
        <v>4</v>
      </c>
      <c r="F21" s="282">
        <f t="shared" si="0"/>
        <v>15.384615384615385</v>
      </c>
      <c r="G21" s="192">
        <v>1</v>
      </c>
      <c r="H21" s="192">
        <v>1</v>
      </c>
      <c r="I21" s="277">
        <f t="shared" si="2"/>
        <v>100</v>
      </c>
      <c r="J21" s="192">
        <v>3</v>
      </c>
      <c r="K21" s="192">
        <v>3</v>
      </c>
      <c r="L21" s="192"/>
      <c r="M21" s="192">
        <v>8</v>
      </c>
      <c r="N21" s="192"/>
      <c r="O21" s="192"/>
      <c r="P21" s="192">
        <v>14</v>
      </c>
      <c r="Q21" s="192"/>
      <c r="R21" s="192"/>
      <c r="S21" s="190"/>
    </row>
    <row r="22" spans="1:46" s="198" customFormat="1" ht="71.400000000000006" customHeight="1">
      <c r="A22" s="179">
        <v>13</v>
      </c>
      <c r="B22" s="199" t="s">
        <v>368</v>
      </c>
      <c r="C22" s="200">
        <v>1</v>
      </c>
      <c r="D22" s="200">
        <v>1</v>
      </c>
      <c r="E22" s="192"/>
      <c r="F22" s="282">
        <f t="shared" si="0"/>
        <v>0</v>
      </c>
      <c r="G22" s="192"/>
      <c r="H22" s="192"/>
      <c r="I22" s="277" t="e">
        <f t="shared" si="2"/>
        <v>#DIV/0!</v>
      </c>
      <c r="J22" s="192"/>
      <c r="K22" s="192"/>
      <c r="L22" s="192"/>
      <c r="M22" s="192"/>
      <c r="N22" s="192"/>
      <c r="O22" s="192"/>
      <c r="P22" s="192">
        <f t="shared" si="1"/>
        <v>1</v>
      </c>
      <c r="Q22" s="192"/>
      <c r="R22" s="192"/>
      <c r="S22" s="190"/>
    </row>
    <row r="23" spans="1:46" s="215" customFormat="1" ht="55.2" hidden="1">
      <c r="A23" s="210">
        <v>14</v>
      </c>
      <c r="B23" s="211" t="s">
        <v>369</v>
      </c>
      <c r="C23" s="212">
        <v>5.6</v>
      </c>
      <c r="D23" s="212">
        <v>2.2000000000000002</v>
      </c>
      <c r="E23" s="213"/>
      <c r="F23" s="283"/>
      <c r="G23" s="213"/>
      <c r="H23" s="213"/>
      <c r="I23" s="213"/>
      <c r="J23" s="213"/>
      <c r="K23" s="213"/>
      <c r="L23" s="213"/>
      <c r="M23" s="213"/>
      <c r="N23" s="213"/>
      <c r="O23" s="213"/>
      <c r="P23" s="213">
        <f t="shared" si="1"/>
        <v>2.2000000000000002</v>
      </c>
      <c r="Q23" s="213"/>
      <c r="R23" s="213"/>
      <c r="S23" s="214"/>
    </row>
    <row r="24" spans="1:46" s="215" customFormat="1" ht="41.4" hidden="1">
      <c r="A24" s="210">
        <v>15</v>
      </c>
      <c r="B24" s="211" t="s">
        <v>370</v>
      </c>
      <c r="C24" s="212">
        <v>266</v>
      </c>
      <c r="D24" s="212">
        <v>150</v>
      </c>
      <c r="E24" s="213"/>
      <c r="F24" s="283"/>
      <c r="G24" s="213"/>
      <c r="H24" s="213"/>
      <c r="I24" s="213"/>
      <c r="J24" s="213"/>
      <c r="K24" s="213"/>
      <c r="L24" s="213"/>
      <c r="M24" s="213"/>
      <c r="N24" s="213"/>
      <c r="O24" s="213"/>
      <c r="P24" s="213">
        <f t="shared" si="1"/>
        <v>150</v>
      </c>
      <c r="Q24" s="213"/>
      <c r="R24" s="213"/>
      <c r="S24" s="214"/>
    </row>
    <row r="25" spans="1:46" s="215" customFormat="1" ht="27.6" hidden="1">
      <c r="A25" s="210">
        <v>16</v>
      </c>
      <c r="B25" s="211" t="s">
        <v>371</v>
      </c>
      <c r="C25" s="212">
        <v>121</v>
      </c>
      <c r="D25" s="212">
        <v>50</v>
      </c>
      <c r="E25" s="213"/>
      <c r="F25" s="283"/>
      <c r="G25" s="213"/>
      <c r="H25" s="213"/>
      <c r="I25" s="213"/>
      <c r="J25" s="213"/>
      <c r="K25" s="213"/>
      <c r="L25" s="213"/>
      <c r="M25" s="213"/>
      <c r="N25" s="213"/>
      <c r="O25" s="213"/>
      <c r="P25" s="213">
        <f t="shared" si="1"/>
        <v>50</v>
      </c>
      <c r="Q25" s="213"/>
      <c r="R25" s="213"/>
      <c r="S25" s="214"/>
    </row>
    <row r="26" spans="1:46" s="135" customFormat="1" ht="13.2">
      <c r="A26" s="133"/>
      <c r="B26" s="134"/>
      <c r="C26" s="134"/>
      <c r="D26" s="134"/>
      <c r="E26" s="134"/>
      <c r="F26" s="28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spans="1:46" s="135" customFormat="1" ht="13.2">
      <c r="A27" s="133"/>
      <c r="B27" s="134"/>
      <c r="C27" s="134"/>
      <c r="D27" s="134"/>
      <c r="E27" s="134"/>
      <c r="F27" s="28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</row>
    <row r="28" spans="1:46" s="137" customFormat="1" ht="70.95" customHeight="1">
      <c r="A28" s="374" t="s">
        <v>351</v>
      </c>
      <c r="B28" s="374"/>
      <c r="C28" s="374"/>
      <c r="D28" s="374"/>
      <c r="E28" s="201"/>
      <c r="F28" s="285"/>
      <c r="G28" s="201"/>
      <c r="H28" s="387" t="s">
        <v>352</v>
      </c>
      <c r="I28" s="387"/>
      <c r="J28" s="387"/>
      <c r="K28" s="387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46" s="137" customFormat="1" ht="15.6">
      <c r="A29" s="138"/>
      <c r="C29" s="136"/>
      <c r="D29" s="136"/>
      <c r="E29" s="136"/>
      <c r="F29" s="28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46" s="137" customFormat="1" ht="15.6">
      <c r="A30" s="138"/>
      <c r="C30" s="136"/>
      <c r="D30" s="136"/>
      <c r="E30" s="136"/>
      <c r="F30" s="28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46" s="202" customFormat="1" ht="13.8" customHeight="1">
      <c r="A31" s="202" t="s">
        <v>422</v>
      </c>
      <c r="D31" s="203"/>
      <c r="E31" s="203"/>
      <c r="F31" s="287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</row>
    <row r="32" spans="1:46" s="202" customFormat="1" ht="15.6">
      <c r="A32" s="204"/>
      <c r="B32" s="205"/>
      <c r="C32" s="205"/>
      <c r="D32" s="206"/>
      <c r="E32" s="206"/>
      <c r="F32" s="288"/>
      <c r="G32" s="207"/>
      <c r="H32" s="207"/>
      <c r="I32" s="207"/>
      <c r="J32" s="207"/>
      <c r="K32" s="207"/>
      <c r="L32" s="207"/>
      <c r="M32" s="207"/>
      <c r="N32" s="207"/>
      <c r="O32" s="207"/>
      <c r="P32" s="205"/>
      <c r="Q32" s="205"/>
      <c r="R32" s="205"/>
      <c r="S32" s="205"/>
      <c r="T32" s="205"/>
      <c r="U32" s="20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5"/>
      <c r="AL32" s="205"/>
      <c r="AM32" s="205"/>
      <c r="AN32" s="208"/>
      <c r="AO32" s="208"/>
      <c r="AP32" s="208"/>
    </row>
    <row r="33" spans="1:6" s="197" customFormat="1" ht="13.2">
      <c r="A33" s="209"/>
      <c r="F33" s="281"/>
    </row>
  </sheetData>
  <mergeCells count="14">
    <mergeCell ref="A2:P2"/>
    <mergeCell ref="A5:A6"/>
    <mergeCell ref="B5:B6"/>
    <mergeCell ref="C5:C6"/>
    <mergeCell ref="D5:F6"/>
    <mergeCell ref="G5:R5"/>
    <mergeCell ref="G6:I6"/>
    <mergeCell ref="J6:L6"/>
    <mergeCell ref="P6:R6"/>
    <mergeCell ref="A18:A20"/>
    <mergeCell ref="A28:D28"/>
    <mergeCell ref="H28:K28"/>
    <mergeCell ref="S5:S7"/>
    <mergeCell ref="M6:O6"/>
  </mergeCells>
  <pageMargins left="0.7" right="0.7" top="0.75" bottom="0.75" header="0.3" footer="0.3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zoomScale="85" zoomScaleNormal="85" workbookViewId="0">
      <selection activeCell="F16" sqref="F16"/>
    </sheetView>
  </sheetViews>
  <sheetFormatPr defaultColWidth="9.109375" defaultRowHeight="13.2"/>
  <cols>
    <col min="1" max="1" width="3.5546875" style="144" customWidth="1"/>
    <col min="2" max="2" width="25.6640625" style="144" customWidth="1"/>
    <col min="3" max="3" width="11.5546875" style="145" customWidth="1"/>
    <col min="4" max="4" width="18.44140625" style="144" customWidth="1"/>
    <col min="5" max="5" width="15.5546875" style="144" customWidth="1"/>
    <col min="6" max="6" width="16" style="144" customWidth="1"/>
    <col min="7" max="7" width="8.44140625" style="144" customWidth="1"/>
    <col min="8" max="8" width="23.109375" style="144" customWidth="1"/>
    <col min="9" max="9" width="20" style="144" customWidth="1"/>
    <col min="10" max="10" width="10.5546875" style="144" customWidth="1"/>
    <col min="11" max="11" width="13.88671875" style="144" customWidth="1"/>
    <col min="12" max="12" width="11.6640625" style="144" customWidth="1"/>
    <col min="13" max="13" width="10.88671875" style="144" hidden="1" customWidth="1"/>
    <col min="14" max="14" width="35.109375" style="144" customWidth="1"/>
    <col min="15" max="15" width="36.33203125" style="144" customWidth="1"/>
    <col min="16" max="248" width="9.109375" style="144"/>
    <col min="249" max="249" width="3.5546875" style="144" customWidth="1"/>
    <col min="250" max="250" width="25.6640625" style="144" customWidth="1"/>
    <col min="251" max="251" width="11.5546875" style="144" customWidth="1"/>
    <col min="252" max="252" width="18.44140625" style="144" customWidth="1"/>
    <col min="253" max="253" width="10.109375" style="144" customWidth="1"/>
    <col min="254" max="254" width="15.5546875" style="144" customWidth="1"/>
    <col min="255" max="255" width="16" style="144" customWidth="1"/>
    <col min="256" max="256" width="7" style="144" customWidth="1"/>
    <col min="257" max="257" width="14.44140625" style="144" customWidth="1"/>
    <col min="258" max="258" width="11" style="144" customWidth="1"/>
    <col min="259" max="260" width="13.88671875" style="144" customWidth="1"/>
    <col min="261" max="261" width="12.109375" style="144" customWidth="1"/>
    <col min="262" max="262" width="13.88671875" style="144" customWidth="1"/>
    <col min="263" max="263" width="11.5546875" style="144" customWidth="1"/>
    <col min="264" max="264" width="15.109375" style="144" customWidth="1"/>
    <col min="265" max="265" width="13.88671875" style="144" customWidth="1"/>
    <col min="266" max="266" width="10.5546875" style="144" customWidth="1"/>
    <col min="267" max="267" width="13.88671875" style="144" customWidth="1"/>
    <col min="268" max="268" width="11.6640625" style="144" customWidth="1"/>
    <col min="269" max="269" width="0" style="144" hidden="1" customWidth="1"/>
    <col min="270" max="270" width="35.109375" style="144" customWidth="1"/>
    <col min="271" max="271" width="36.33203125" style="144" customWidth="1"/>
    <col min="272" max="504" width="9.109375" style="144"/>
    <col min="505" max="505" width="3.5546875" style="144" customWidth="1"/>
    <col min="506" max="506" width="25.6640625" style="144" customWidth="1"/>
    <col min="507" max="507" width="11.5546875" style="144" customWidth="1"/>
    <col min="508" max="508" width="18.44140625" style="144" customWidth="1"/>
    <col min="509" max="509" width="10.109375" style="144" customWidth="1"/>
    <col min="510" max="510" width="15.5546875" style="144" customWidth="1"/>
    <col min="511" max="511" width="16" style="144" customWidth="1"/>
    <col min="512" max="512" width="7" style="144" customWidth="1"/>
    <col min="513" max="513" width="14.44140625" style="144" customWidth="1"/>
    <col min="514" max="514" width="11" style="144" customWidth="1"/>
    <col min="515" max="516" width="13.88671875" style="144" customWidth="1"/>
    <col min="517" max="517" width="12.109375" style="144" customWidth="1"/>
    <col min="518" max="518" width="13.88671875" style="144" customWidth="1"/>
    <col min="519" max="519" width="11.5546875" style="144" customWidth="1"/>
    <col min="520" max="520" width="15.109375" style="144" customWidth="1"/>
    <col min="521" max="521" width="13.88671875" style="144" customWidth="1"/>
    <col min="522" max="522" width="10.5546875" style="144" customWidth="1"/>
    <col min="523" max="523" width="13.88671875" style="144" customWidth="1"/>
    <col min="524" max="524" width="11.6640625" style="144" customWidth="1"/>
    <col min="525" max="525" width="0" style="144" hidden="1" customWidth="1"/>
    <col min="526" max="526" width="35.109375" style="144" customWidth="1"/>
    <col min="527" max="527" width="36.33203125" style="144" customWidth="1"/>
    <col min="528" max="760" width="9.109375" style="144"/>
    <col min="761" max="761" width="3.5546875" style="144" customWidth="1"/>
    <col min="762" max="762" width="25.6640625" style="144" customWidth="1"/>
    <col min="763" max="763" width="11.5546875" style="144" customWidth="1"/>
    <col min="764" max="764" width="18.44140625" style="144" customWidth="1"/>
    <col min="765" max="765" width="10.109375" style="144" customWidth="1"/>
    <col min="766" max="766" width="15.5546875" style="144" customWidth="1"/>
    <col min="767" max="767" width="16" style="144" customWidth="1"/>
    <col min="768" max="768" width="7" style="144" customWidth="1"/>
    <col min="769" max="769" width="14.44140625" style="144" customWidth="1"/>
    <col min="770" max="770" width="11" style="144" customWidth="1"/>
    <col min="771" max="772" width="13.88671875" style="144" customWidth="1"/>
    <col min="773" max="773" width="12.109375" style="144" customWidth="1"/>
    <col min="774" max="774" width="13.88671875" style="144" customWidth="1"/>
    <col min="775" max="775" width="11.5546875" style="144" customWidth="1"/>
    <col min="776" max="776" width="15.109375" style="144" customWidth="1"/>
    <col min="777" max="777" width="13.88671875" style="144" customWidth="1"/>
    <col min="778" max="778" width="10.5546875" style="144" customWidth="1"/>
    <col min="779" max="779" width="13.88671875" style="144" customWidth="1"/>
    <col min="780" max="780" width="11.6640625" style="144" customWidth="1"/>
    <col min="781" max="781" width="0" style="144" hidden="1" customWidth="1"/>
    <col min="782" max="782" width="35.109375" style="144" customWidth="1"/>
    <col min="783" max="783" width="36.33203125" style="144" customWidth="1"/>
    <col min="784" max="1016" width="9.109375" style="144"/>
    <col min="1017" max="1017" width="3.5546875" style="144" customWidth="1"/>
    <col min="1018" max="1018" width="25.6640625" style="144" customWidth="1"/>
    <col min="1019" max="1019" width="11.5546875" style="144" customWidth="1"/>
    <col min="1020" max="1020" width="18.44140625" style="144" customWidth="1"/>
    <col min="1021" max="1021" width="10.109375" style="144" customWidth="1"/>
    <col min="1022" max="1022" width="15.5546875" style="144" customWidth="1"/>
    <col min="1023" max="1023" width="16" style="144" customWidth="1"/>
    <col min="1024" max="1024" width="7" style="144" customWidth="1"/>
    <col min="1025" max="1025" width="14.44140625" style="144" customWidth="1"/>
    <col min="1026" max="1026" width="11" style="144" customWidth="1"/>
    <col min="1027" max="1028" width="13.88671875" style="144" customWidth="1"/>
    <col min="1029" max="1029" width="12.109375" style="144" customWidth="1"/>
    <col min="1030" max="1030" width="13.88671875" style="144" customWidth="1"/>
    <col min="1031" max="1031" width="11.5546875" style="144" customWidth="1"/>
    <col min="1032" max="1032" width="15.109375" style="144" customWidth="1"/>
    <col min="1033" max="1033" width="13.88671875" style="144" customWidth="1"/>
    <col min="1034" max="1034" width="10.5546875" style="144" customWidth="1"/>
    <col min="1035" max="1035" width="13.88671875" style="144" customWidth="1"/>
    <col min="1036" max="1036" width="11.6640625" style="144" customWidth="1"/>
    <col min="1037" max="1037" width="0" style="144" hidden="1" customWidth="1"/>
    <col min="1038" max="1038" width="35.109375" style="144" customWidth="1"/>
    <col min="1039" max="1039" width="36.33203125" style="144" customWidth="1"/>
    <col min="1040" max="1272" width="9.109375" style="144"/>
    <col min="1273" max="1273" width="3.5546875" style="144" customWidth="1"/>
    <col min="1274" max="1274" width="25.6640625" style="144" customWidth="1"/>
    <col min="1275" max="1275" width="11.5546875" style="144" customWidth="1"/>
    <col min="1276" max="1276" width="18.44140625" style="144" customWidth="1"/>
    <col min="1277" max="1277" width="10.109375" style="144" customWidth="1"/>
    <col min="1278" max="1278" width="15.5546875" style="144" customWidth="1"/>
    <col min="1279" max="1279" width="16" style="144" customWidth="1"/>
    <col min="1280" max="1280" width="7" style="144" customWidth="1"/>
    <col min="1281" max="1281" width="14.44140625" style="144" customWidth="1"/>
    <col min="1282" max="1282" width="11" style="144" customWidth="1"/>
    <col min="1283" max="1284" width="13.88671875" style="144" customWidth="1"/>
    <col min="1285" max="1285" width="12.109375" style="144" customWidth="1"/>
    <col min="1286" max="1286" width="13.88671875" style="144" customWidth="1"/>
    <col min="1287" max="1287" width="11.5546875" style="144" customWidth="1"/>
    <col min="1288" max="1288" width="15.109375" style="144" customWidth="1"/>
    <col min="1289" max="1289" width="13.88671875" style="144" customWidth="1"/>
    <col min="1290" max="1290" width="10.5546875" style="144" customWidth="1"/>
    <col min="1291" max="1291" width="13.88671875" style="144" customWidth="1"/>
    <col min="1292" max="1292" width="11.6640625" style="144" customWidth="1"/>
    <col min="1293" max="1293" width="0" style="144" hidden="1" customWidth="1"/>
    <col min="1294" max="1294" width="35.109375" style="144" customWidth="1"/>
    <col min="1295" max="1295" width="36.33203125" style="144" customWidth="1"/>
    <col min="1296" max="1528" width="9.109375" style="144"/>
    <col min="1529" max="1529" width="3.5546875" style="144" customWidth="1"/>
    <col min="1530" max="1530" width="25.6640625" style="144" customWidth="1"/>
    <col min="1531" max="1531" width="11.5546875" style="144" customWidth="1"/>
    <col min="1532" max="1532" width="18.44140625" style="144" customWidth="1"/>
    <col min="1533" max="1533" width="10.109375" style="144" customWidth="1"/>
    <col min="1534" max="1534" width="15.5546875" style="144" customWidth="1"/>
    <col min="1535" max="1535" width="16" style="144" customWidth="1"/>
    <col min="1536" max="1536" width="7" style="144" customWidth="1"/>
    <col min="1537" max="1537" width="14.44140625" style="144" customWidth="1"/>
    <col min="1538" max="1538" width="11" style="144" customWidth="1"/>
    <col min="1539" max="1540" width="13.88671875" style="144" customWidth="1"/>
    <col min="1541" max="1541" width="12.109375" style="144" customWidth="1"/>
    <col min="1542" max="1542" width="13.88671875" style="144" customWidth="1"/>
    <col min="1543" max="1543" width="11.5546875" style="144" customWidth="1"/>
    <col min="1544" max="1544" width="15.109375" style="144" customWidth="1"/>
    <col min="1545" max="1545" width="13.88671875" style="144" customWidth="1"/>
    <col min="1546" max="1546" width="10.5546875" style="144" customWidth="1"/>
    <col min="1547" max="1547" width="13.88671875" style="144" customWidth="1"/>
    <col min="1548" max="1548" width="11.6640625" style="144" customWidth="1"/>
    <col min="1549" max="1549" width="0" style="144" hidden="1" customWidth="1"/>
    <col min="1550" max="1550" width="35.109375" style="144" customWidth="1"/>
    <col min="1551" max="1551" width="36.33203125" style="144" customWidth="1"/>
    <col min="1552" max="1784" width="9.109375" style="144"/>
    <col min="1785" max="1785" width="3.5546875" style="144" customWidth="1"/>
    <col min="1786" max="1786" width="25.6640625" style="144" customWidth="1"/>
    <col min="1787" max="1787" width="11.5546875" style="144" customWidth="1"/>
    <col min="1788" max="1788" width="18.44140625" style="144" customWidth="1"/>
    <col min="1789" max="1789" width="10.109375" style="144" customWidth="1"/>
    <col min="1790" max="1790" width="15.5546875" style="144" customWidth="1"/>
    <col min="1791" max="1791" width="16" style="144" customWidth="1"/>
    <col min="1792" max="1792" width="7" style="144" customWidth="1"/>
    <col min="1793" max="1793" width="14.44140625" style="144" customWidth="1"/>
    <col min="1794" max="1794" width="11" style="144" customWidth="1"/>
    <col min="1795" max="1796" width="13.88671875" style="144" customWidth="1"/>
    <col min="1797" max="1797" width="12.109375" style="144" customWidth="1"/>
    <col min="1798" max="1798" width="13.88671875" style="144" customWidth="1"/>
    <col min="1799" max="1799" width="11.5546875" style="144" customWidth="1"/>
    <col min="1800" max="1800" width="15.109375" style="144" customWidth="1"/>
    <col min="1801" max="1801" width="13.88671875" style="144" customWidth="1"/>
    <col min="1802" max="1802" width="10.5546875" style="144" customWidth="1"/>
    <col min="1803" max="1803" width="13.88671875" style="144" customWidth="1"/>
    <col min="1804" max="1804" width="11.6640625" style="144" customWidth="1"/>
    <col min="1805" max="1805" width="0" style="144" hidden="1" customWidth="1"/>
    <col min="1806" max="1806" width="35.109375" style="144" customWidth="1"/>
    <col min="1807" max="1807" width="36.33203125" style="144" customWidth="1"/>
    <col min="1808" max="2040" width="9.109375" style="144"/>
    <col min="2041" max="2041" width="3.5546875" style="144" customWidth="1"/>
    <col min="2042" max="2042" width="25.6640625" style="144" customWidth="1"/>
    <col min="2043" max="2043" width="11.5546875" style="144" customWidth="1"/>
    <col min="2044" max="2044" width="18.44140625" style="144" customWidth="1"/>
    <col min="2045" max="2045" width="10.109375" style="144" customWidth="1"/>
    <col min="2046" max="2046" width="15.5546875" style="144" customWidth="1"/>
    <col min="2047" max="2047" width="16" style="144" customWidth="1"/>
    <col min="2048" max="2048" width="7" style="144" customWidth="1"/>
    <col min="2049" max="2049" width="14.44140625" style="144" customWidth="1"/>
    <col min="2050" max="2050" width="11" style="144" customWidth="1"/>
    <col min="2051" max="2052" width="13.88671875" style="144" customWidth="1"/>
    <col min="2053" max="2053" width="12.109375" style="144" customWidth="1"/>
    <col min="2054" max="2054" width="13.88671875" style="144" customWidth="1"/>
    <col min="2055" max="2055" width="11.5546875" style="144" customWidth="1"/>
    <col min="2056" max="2056" width="15.109375" style="144" customWidth="1"/>
    <col min="2057" max="2057" width="13.88671875" style="144" customWidth="1"/>
    <col min="2058" max="2058" width="10.5546875" style="144" customWidth="1"/>
    <col min="2059" max="2059" width="13.88671875" style="144" customWidth="1"/>
    <col min="2060" max="2060" width="11.6640625" style="144" customWidth="1"/>
    <col min="2061" max="2061" width="0" style="144" hidden="1" customWidth="1"/>
    <col min="2062" max="2062" width="35.109375" style="144" customWidth="1"/>
    <col min="2063" max="2063" width="36.33203125" style="144" customWidth="1"/>
    <col min="2064" max="2296" width="9.109375" style="144"/>
    <col min="2297" max="2297" width="3.5546875" style="144" customWidth="1"/>
    <col min="2298" max="2298" width="25.6640625" style="144" customWidth="1"/>
    <col min="2299" max="2299" width="11.5546875" style="144" customWidth="1"/>
    <col min="2300" max="2300" width="18.44140625" style="144" customWidth="1"/>
    <col min="2301" max="2301" width="10.109375" style="144" customWidth="1"/>
    <col min="2302" max="2302" width="15.5546875" style="144" customWidth="1"/>
    <col min="2303" max="2303" width="16" style="144" customWidth="1"/>
    <col min="2304" max="2304" width="7" style="144" customWidth="1"/>
    <col min="2305" max="2305" width="14.44140625" style="144" customWidth="1"/>
    <col min="2306" max="2306" width="11" style="144" customWidth="1"/>
    <col min="2307" max="2308" width="13.88671875" style="144" customWidth="1"/>
    <col min="2309" max="2309" width="12.109375" style="144" customWidth="1"/>
    <col min="2310" max="2310" width="13.88671875" style="144" customWidth="1"/>
    <col min="2311" max="2311" width="11.5546875" style="144" customWidth="1"/>
    <col min="2312" max="2312" width="15.109375" style="144" customWidth="1"/>
    <col min="2313" max="2313" width="13.88671875" style="144" customWidth="1"/>
    <col min="2314" max="2314" width="10.5546875" style="144" customWidth="1"/>
    <col min="2315" max="2315" width="13.88671875" style="144" customWidth="1"/>
    <col min="2316" max="2316" width="11.6640625" style="144" customWidth="1"/>
    <col min="2317" max="2317" width="0" style="144" hidden="1" customWidth="1"/>
    <col min="2318" max="2318" width="35.109375" style="144" customWidth="1"/>
    <col min="2319" max="2319" width="36.33203125" style="144" customWidth="1"/>
    <col min="2320" max="2552" width="9.109375" style="144"/>
    <col min="2553" max="2553" width="3.5546875" style="144" customWidth="1"/>
    <col min="2554" max="2554" width="25.6640625" style="144" customWidth="1"/>
    <col min="2555" max="2555" width="11.5546875" style="144" customWidth="1"/>
    <col min="2556" max="2556" width="18.44140625" style="144" customWidth="1"/>
    <col min="2557" max="2557" width="10.109375" style="144" customWidth="1"/>
    <col min="2558" max="2558" width="15.5546875" style="144" customWidth="1"/>
    <col min="2559" max="2559" width="16" style="144" customWidth="1"/>
    <col min="2560" max="2560" width="7" style="144" customWidth="1"/>
    <col min="2561" max="2561" width="14.44140625" style="144" customWidth="1"/>
    <col min="2562" max="2562" width="11" style="144" customWidth="1"/>
    <col min="2563" max="2564" width="13.88671875" style="144" customWidth="1"/>
    <col min="2565" max="2565" width="12.109375" style="144" customWidth="1"/>
    <col min="2566" max="2566" width="13.88671875" style="144" customWidth="1"/>
    <col min="2567" max="2567" width="11.5546875" style="144" customWidth="1"/>
    <col min="2568" max="2568" width="15.109375" style="144" customWidth="1"/>
    <col min="2569" max="2569" width="13.88671875" style="144" customWidth="1"/>
    <col min="2570" max="2570" width="10.5546875" style="144" customWidth="1"/>
    <col min="2571" max="2571" width="13.88671875" style="144" customWidth="1"/>
    <col min="2572" max="2572" width="11.6640625" style="144" customWidth="1"/>
    <col min="2573" max="2573" width="0" style="144" hidden="1" customWidth="1"/>
    <col min="2574" max="2574" width="35.109375" style="144" customWidth="1"/>
    <col min="2575" max="2575" width="36.33203125" style="144" customWidth="1"/>
    <col min="2576" max="2808" width="9.109375" style="144"/>
    <col min="2809" max="2809" width="3.5546875" style="144" customWidth="1"/>
    <col min="2810" max="2810" width="25.6640625" style="144" customWidth="1"/>
    <col min="2811" max="2811" width="11.5546875" style="144" customWidth="1"/>
    <col min="2812" max="2812" width="18.44140625" style="144" customWidth="1"/>
    <col min="2813" max="2813" width="10.109375" style="144" customWidth="1"/>
    <col min="2814" max="2814" width="15.5546875" style="144" customWidth="1"/>
    <col min="2815" max="2815" width="16" style="144" customWidth="1"/>
    <col min="2816" max="2816" width="7" style="144" customWidth="1"/>
    <col min="2817" max="2817" width="14.44140625" style="144" customWidth="1"/>
    <col min="2818" max="2818" width="11" style="144" customWidth="1"/>
    <col min="2819" max="2820" width="13.88671875" style="144" customWidth="1"/>
    <col min="2821" max="2821" width="12.109375" style="144" customWidth="1"/>
    <col min="2822" max="2822" width="13.88671875" style="144" customWidth="1"/>
    <col min="2823" max="2823" width="11.5546875" style="144" customWidth="1"/>
    <col min="2824" max="2824" width="15.109375" style="144" customWidth="1"/>
    <col min="2825" max="2825" width="13.88671875" style="144" customWidth="1"/>
    <col min="2826" max="2826" width="10.5546875" style="144" customWidth="1"/>
    <col min="2827" max="2827" width="13.88671875" style="144" customWidth="1"/>
    <col min="2828" max="2828" width="11.6640625" style="144" customWidth="1"/>
    <col min="2829" max="2829" width="0" style="144" hidden="1" customWidth="1"/>
    <col min="2830" max="2830" width="35.109375" style="144" customWidth="1"/>
    <col min="2831" max="2831" width="36.33203125" style="144" customWidth="1"/>
    <col min="2832" max="3064" width="9.109375" style="144"/>
    <col min="3065" max="3065" width="3.5546875" style="144" customWidth="1"/>
    <col min="3066" max="3066" width="25.6640625" style="144" customWidth="1"/>
    <col min="3067" max="3067" width="11.5546875" style="144" customWidth="1"/>
    <col min="3068" max="3068" width="18.44140625" style="144" customWidth="1"/>
    <col min="3069" max="3069" width="10.109375" style="144" customWidth="1"/>
    <col min="3070" max="3070" width="15.5546875" style="144" customWidth="1"/>
    <col min="3071" max="3071" width="16" style="144" customWidth="1"/>
    <col min="3072" max="3072" width="7" style="144" customWidth="1"/>
    <col min="3073" max="3073" width="14.44140625" style="144" customWidth="1"/>
    <col min="3074" max="3074" width="11" style="144" customWidth="1"/>
    <col min="3075" max="3076" width="13.88671875" style="144" customWidth="1"/>
    <col min="3077" max="3077" width="12.109375" style="144" customWidth="1"/>
    <col min="3078" max="3078" width="13.88671875" style="144" customWidth="1"/>
    <col min="3079" max="3079" width="11.5546875" style="144" customWidth="1"/>
    <col min="3080" max="3080" width="15.109375" style="144" customWidth="1"/>
    <col min="3081" max="3081" width="13.88671875" style="144" customWidth="1"/>
    <col min="3082" max="3082" width="10.5546875" style="144" customWidth="1"/>
    <col min="3083" max="3083" width="13.88671875" style="144" customWidth="1"/>
    <col min="3084" max="3084" width="11.6640625" style="144" customWidth="1"/>
    <col min="3085" max="3085" width="0" style="144" hidden="1" customWidth="1"/>
    <col min="3086" max="3086" width="35.109375" style="144" customWidth="1"/>
    <col min="3087" max="3087" width="36.33203125" style="144" customWidth="1"/>
    <col min="3088" max="3320" width="9.109375" style="144"/>
    <col min="3321" max="3321" width="3.5546875" style="144" customWidth="1"/>
    <col min="3322" max="3322" width="25.6640625" style="144" customWidth="1"/>
    <col min="3323" max="3323" width="11.5546875" style="144" customWidth="1"/>
    <col min="3324" max="3324" width="18.44140625" style="144" customWidth="1"/>
    <col min="3325" max="3325" width="10.109375" style="144" customWidth="1"/>
    <col min="3326" max="3326" width="15.5546875" style="144" customWidth="1"/>
    <col min="3327" max="3327" width="16" style="144" customWidth="1"/>
    <col min="3328" max="3328" width="7" style="144" customWidth="1"/>
    <col min="3329" max="3329" width="14.44140625" style="144" customWidth="1"/>
    <col min="3330" max="3330" width="11" style="144" customWidth="1"/>
    <col min="3331" max="3332" width="13.88671875" style="144" customWidth="1"/>
    <col min="3333" max="3333" width="12.109375" style="144" customWidth="1"/>
    <col min="3334" max="3334" width="13.88671875" style="144" customWidth="1"/>
    <col min="3335" max="3335" width="11.5546875" style="144" customWidth="1"/>
    <col min="3336" max="3336" width="15.109375" style="144" customWidth="1"/>
    <col min="3337" max="3337" width="13.88671875" style="144" customWidth="1"/>
    <col min="3338" max="3338" width="10.5546875" style="144" customWidth="1"/>
    <col min="3339" max="3339" width="13.88671875" style="144" customWidth="1"/>
    <col min="3340" max="3340" width="11.6640625" style="144" customWidth="1"/>
    <col min="3341" max="3341" width="0" style="144" hidden="1" customWidth="1"/>
    <col min="3342" max="3342" width="35.109375" style="144" customWidth="1"/>
    <col min="3343" max="3343" width="36.33203125" style="144" customWidth="1"/>
    <col min="3344" max="3576" width="9.109375" style="144"/>
    <col min="3577" max="3577" width="3.5546875" style="144" customWidth="1"/>
    <col min="3578" max="3578" width="25.6640625" style="144" customWidth="1"/>
    <col min="3579" max="3579" width="11.5546875" style="144" customWidth="1"/>
    <col min="3580" max="3580" width="18.44140625" style="144" customWidth="1"/>
    <col min="3581" max="3581" width="10.109375" style="144" customWidth="1"/>
    <col min="3582" max="3582" width="15.5546875" style="144" customWidth="1"/>
    <col min="3583" max="3583" width="16" style="144" customWidth="1"/>
    <col min="3584" max="3584" width="7" style="144" customWidth="1"/>
    <col min="3585" max="3585" width="14.44140625" style="144" customWidth="1"/>
    <col min="3586" max="3586" width="11" style="144" customWidth="1"/>
    <col min="3587" max="3588" width="13.88671875" style="144" customWidth="1"/>
    <col min="3589" max="3589" width="12.109375" style="144" customWidth="1"/>
    <col min="3590" max="3590" width="13.88671875" style="144" customWidth="1"/>
    <col min="3591" max="3591" width="11.5546875" style="144" customWidth="1"/>
    <col min="3592" max="3592" width="15.109375" style="144" customWidth="1"/>
    <col min="3593" max="3593" width="13.88671875" style="144" customWidth="1"/>
    <col min="3594" max="3594" width="10.5546875" style="144" customWidth="1"/>
    <col min="3595" max="3595" width="13.88671875" style="144" customWidth="1"/>
    <col min="3596" max="3596" width="11.6640625" style="144" customWidth="1"/>
    <col min="3597" max="3597" width="0" style="144" hidden="1" customWidth="1"/>
    <col min="3598" max="3598" width="35.109375" style="144" customWidth="1"/>
    <col min="3599" max="3599" width="36.33203125" style="144" customWidth="1"/>
    <col min="3600" max="3832" width="9.109375" style="144"/>
    <col min="3833" max="3833" width="3.5546875" style="144" customWidth="1"/>
    <col min="3834" max="3834" width="25.6640625" style="144" customWidth="1"/>
    <col min="3835" max="3835" width="11.5546875" style="144" customWidth="1"/>
    <col min="3836" max="3836" width="18.44140625" style="144" customWidth="1"/>
    <col min="3837" max="3837" width="10.109375" style="144" customWidth="1"/>
    <col min="3838" max="3838" width="15.5546875" style="144" customWidth="1"/>
    <col min="3839" max="3839" width="16" style="144" customWidth="1"/>
    <col min="3840" max="3840" width="7" style="144" customWidth="1"/>
    <col min="3841" max="3841" width="14.44140625" style="144" customWidth="1"/>
    <col min="3842" max="3842" width="11" style="144" customWidth="1"/>
    <col min="3843" max="3844" width="13.88671875" style="144" customWidth="1"/>
    <col min="3845" max="3845" width="12.109375" style="144" customWidth="1"/>
    <col min="3846" max="3846" width="13.88671875" style="144" customWidth="1"/>
    <col min="3847" max="3847" width="11.5546875" style="144" customWidth="1"/>
    <col min="3848" max="3848" width="15.109375" style="144" customWidth="1"/>
    <col min="3849" max="3849" width="13.88671875" style="144" customWidth="1"/>
    <col min="3850" max="3850" width="10.5546875" style="144" customWidth="1"/>
    <col min="3851" max="3851" width="13.88671875" style="144" customWidth="1"/>
    <col min="3852" max="3852" width="11.6640625" style="144" customWidth="1"/>
    <col min="3853" max="3853" width="0" style="144" hidden="1" customWidth="1"/>
    <col min="3854" max="3854" width="35.109375" style="144" customWidth="1"/>
    <col min="3855" max="3855" width="36.33203125" style="144" customWidth="1"/>
    <col min="3856" max="4088" width="9.109375" style="144"/>
    <col min="4089" max="4089" width="3.5546875" style="144" customWidth="1"/>
    <col min="4090" max="4090" width="25.6640625" style="144" customWidth="1"/>
    <col min="4091" max="4091" width="11.5546875" style="144" customWidth="1"/>
    <col min="4092" max="4092" width="18.44140625" style="144" customWidth="1"/>
    <col min="4093" max="4093" width="10.109375" style="144" customWidth="1"/>
    <col min="4094" max="4094" width="15.5546875" style="144" customWidth="1"/>
    <col min="4095" max="4095" width="16" style="144" customWidth="1"/>
    <col min="4096" max="4096" width="7" style="144" customWidth="1"/>
    <col min="4097" max="4097" width="14.44140625" style="144" customWidth="1"/>
    <col min="4098" max="4098" width="11" style="144" customWidth="1"/>
    <col min="4099" max="4100" width="13.88671875" style="144" customWidth="1"/>
    <col min="4101" max="4101" width="12.109375" style="144" customWidth="1"/>
    <col min="4102" max="4102" width="13.88671875" style="144" customWidth="1"/>
    <col min="4103" max="4103" width="11.5546875" style="144" customWidth="1"/>
    <col min="4104" max="4104" width="15.109375" style="144" customWidth="1"/>
    <col min="4105" max="4105" width="13.88671875" style="144" customWidth="1"/>
    <col min="4106" max="4106" width="10.5546875" style="144" customWidth="1"/>
    <col min="4107" max="4107" width="13.88671875" style="144" customWidth="1"/>
    <col min="4108" max="4108" width="11.6640625" style="144" customWidth="1"/>
    <col min="4109" max="4109" width="0" style="144" hidden="1" customWidth="1"/>
    <col min="4110" max="4110" width="35.109375" style="144" customWidth="1"/>
    <col min="4111" max="4111" width="36.33203125" style="144" customWidth="1"/>
    <col min="4112" max="4344" width="9.109375" style="144"/>
    <col min="4345" max="4345" width="3.5546875" style="144" customWidth="1"/>
    <col min="4346" max="4346" width="25.6640625" style="144" customWidth="1"/>
    <col min="4347" max="4347" width="11.5546875" style="144" customWidth="1"/>
    <col min="4348" max="4348" width="18.44140625" style="144" customWidth="1"/>
    <col min="4349" max="4349" width="10.109375" style="144" customWidth="1"/>
    <col min="4350" max="4350" width="15.5546875" style="144" customWidth="1"/>
    <col min="4351" max="4351" width="16" style="144" customWidth="1"/>
    <col min="4352" max="4352" width="7" style="144" customWidth="1"/>
    <col min="4353" max="4353" width="14.44140625" style="144" customWidth="1"/>
    <col min="4354" max="4354" width="11" style="144" customWidth="1"/>
    <col min="4355" max="4356" width="13.88671875" style="144" customWidth="1"/>
    <col min="4357" max="4357" width="12.109375" style="144" customWidth="1"/>
    <col min="4358" max="4358" width="13.88671875" style="144" customWidth="1"/>
    <col min="4359" max="4359" width="11.5546875" style="144" customWidth="1"/>
    <col min="4360" max="4360" width="15.109375" style="144" customWidth="1"/>
    <col min="4361" max="4361" width="13.88671875" style="144" customWidth="1"/>
    <col min="4362" max="4362" width="10.5546875" style="144" customWidth="1"/>
    <col min="4363" max="4363" width="13.88671875" style="144" customWidth="1"/>
    <col min="4364" max="4364" width="11.6640625" style="144" customWidth="1"/>
    <col min="4365" max="4365" width="0" style="144" hidden="1" customWidth="1"/>
    <col min="4366" max="4366" width="35.109375" style="144" customWidth="1"/>
    <col min="4367" max="4367" width="36.33203125" style="144" customWidth="1"/>
    <col min="4368" max="4600" width="9.109375" style="144"/>
    <col min="4601" max="4601" width="3.5546875" style="144" customWidth="1"/>
    <col min="4602" max="4602" width="25.6640625" style="144" customWidth="1"/>
    <col min="4603" max="4603" width="11.5546875" style="144" customWidth="1"/>
    <col min="4604" max="4604" width="18.44140625" style="144" customWidth="1"/>
    <col min="4605" max="4605" width="10.109375" style="144" customWidth="1"/>
    <col min="4606" max="4606" width="15.5546875" style="144" customWidth="1"/>
    <col min="4607" max="4607" width="16" style="144" customWidth="1"/>
    <col min="4608" max="4608" width="7" style="144" customWidth="1"/>
    <col min="4609" max="4609" width="14.44140625" style="144" customWidth="1"/>
    <col min="4610" max="4610" width="11" style="144" customWidth="1"/>
    <col min="4611" max="4612" width="13.88671875" style="144" customWidth="1"/>
    <col min="4613" max="4613" width="12.109375" style="144" customWidth="1"/>
    <col min="4614" max="4614" width="13.88671875" style="144" customWidth="1"/>
    <col min="4615" max="4615" width="11.5546875" style="144" customWidth="1"/>
    <col min="4616" max="4616" width="15.109375" style="144" customWidth="1"/>
    <col min="4617" max="4617" width="13.88671875" style="144" customWidth="1"/>
    <col min="4618" max="4618" width="10.5546875" style="144" customWidth="1"/>
    <col min="4619" max="4619" width="13.88671875" style="144" customWidth="1"/>
    <col min="4620" max="4620" width="11.6640625" style="144" customWidth="1"/>
    <col min="4621" max="4621" width="0" style="144" hidden="1" customWidth="1"/>
    <col min="4622" max="4622" width="35.109375" style="144" customWidth="1"/>
    <col min="4623" max="4623" width="36.33203125" style="144" customWidth="1"/>
    <col min="4624" max="4856" width="9.109375" style="144"/>
    <col min="4857" max="4857" width="3.5546875" style="144" customWidth="1"/>
    <col min="4858" max="4858" width="25.6640625" style="144" customWidth="1"/>
    <col min="4859" max="4859" width="11.5546875" style="144" customWidth="1"/>
    <col min="4860" max="4860" width="18.44140625" style="144" customWidth="1"/>
    <col min="4861" max="4861" width="10.109375" style="144" customWidth="1"/>
    <col min="4862" max="4862" width="15.5546875" style="144" customWidth="1"/>
    <col min="4863" max="4863" width="16" style="144" customWidth="1"/>
    <col min="4864" max="4864" width="7" style="144" customWidth="1"/>
    <col min="4865" max="4865" width="14.44140625" style="144" customWidth="1"/>
    <col min="4866" max="4866" width="11" style="144" customWidth="1"/>
    <col min="4867" max="4868" width="13.88671875" style="144" customWidth="1"/>
    <col min="4869" max="4869" width="12.109375" style="144" customWidth="1"/>
    <col min="4870" max="4870" width="13.88671875" style="144" customWidth="1"/>
    <col min="4871" max="4871" width="11.5546875" style="144" customWidth="1"/>
    <col min="4872" max="4872" width="15.109375" style="144" customWidth="1"/>
    <col min="4873" max="4873" width="13.88671875" style="144" customWidth="1"/>
    <col min="4874" max="4874" width="10.5546875" style="144" customWidth="1"/>
    <col min="4875" max="4875" width="13.88671875" style="144" customWidth="1"/>
    <col min="4876" max="4876" width="11.6640625" style="144" customWidth="1"/>
    <col min="4877" max="4877" width="0" style="144" hidden="1" customWidth="1"/>
    <col min="4878" max="4878" width="35.109375" style="144" customWidth="1"/>
    <col min="4879" max="4879" width="36.33203125" style="144" customWidth="1"/>
    <col min="4880" max="5112" width="9.109375" style="144"/>
    <col min="5113" max="5113" width="3.5546875" style="144" customWidth="1"/>
    <col min="5114" max="5114" width="25.6640625" style="144" customWidth="1"/>
    <col min="5115" max="5115" width="11.5546875" style="144" customWidth="1"/>
    <col min="5116" max="5116" width="18.44140625" style="144" customWidth="1"/>
    <col min="5117" max="5117" width="10.109375" style="144" customWidth="1"/>
    <col min="5118" max="5118" width="15.5546875" style="144" customWidth="1"/>
    <col min="5119" max="5119" width="16" style="144" customWidth="1"/>
    <col min="5120" max="5120" width="7" style="144" customWidth="1"/>
    <col min="5121" max="5121" width="14.44140625" style="144" customWidth="1"/>
    <col min="5122" max="5122" width="11" style="144" customWidth="1"/>
    <col min="5123" max="5124" width="13.88671875" style="144" customWidth="1"/>
    <col min="5125" max="5125" width="12.109375" style="144" customWidth="1"/>
    <col min="5126" max="5126" width="13.88671875" style="144" customWidth="1"/>
    <col min="5127" max="5127" width="11.5546875" style="144" customWidth="1"/>
    <col min="5128" max="5128" width="15.109375" style="144" customWidth="1"/>
    <col min="5129" max="5129" width="13.88671875" style="144" customWidth="1"/>
    <col min="5130" max="5130" width="10.5546875" style="144" customWidth="1"/>
    <col min="5131" max="5131" width="13.88671875" style="144" customWidth="1"/>
    <col min="5132" max="5132" width="11.6640625" style="144" customWidth="1"/>
    <col min="5133" max="5133" width="0" style="144" hidden="1" customWidth="1"/>
    <col min="5134" max="5134" width="35.109375" style="144" customWidth="1"/>
    <col min="5135" max="5135" width="36.33203125" style="144" customWidth="1"/>
    <col min="5136" max="5368" width="9.109375" style="144"/>
    <col min="5369" max="5369" width="3.5546875" style="144" customWidth="1"/>
    <col min="5370" max="5370" width="25.6640625" style="144" customWidth="1"/>
    <col min="5371" max="5371" width="11.5546875" style="144" customWidth="1"/>
    <col min="5372" max="5372" width="18.44140625" style="144" customWidth="1"/>
    <col min="5373" max="5373" width="10.109375" style="144" customWidth="1"/>
    <col min="5374" max="5374" width="15.5546875" style="144" customWidth="1"/>
    <col min="5375" max="5375" width="16" style="144" customWidth="1"/>
    <col min="5376" max="5376" width="7" style="144" customWidth="1"/>
    <col min="5377" max="5377" width="14.44140625" style="144" customWidth="1"/>
    <col min="5378" max="5378" width="11" style="144" customWidth="1"/>
    <col min="5379" max="5380" width="13.88671875" style="144" customWidth="1"/>
    <col min="5381" max="5381" width="12.109375" style="144" customWidth="1"/>
    <col min="5382" max="5382" width="13.88671875" style="144" customWidth="1"/>
    <col min="5383" max="5383" width="11.5546875" style="144" customWidth="1"/>
    <col min="5384" max="5384" width="15.109375" style="144" customWidth="1"/>
    <col min="5385" max="5385" width="13.88671875" style="144" customWidth="1"/>
    <col min="5386" max="5386" width="10.5546875" style="144" customWidth="1"/>
    <col min="5387" max="5387" width="13.88671875" style="144" customWidth="1"/>
    <col min="5388" max="5388" width="11.6640625" style="144" customWidth="1"/>
    <col min="5389" max="5389" width="0" style="144" hidden="1" customWidth="1"/>
    <col min="5390" max="5390" width="35.109375" style="144" customWidth="1"/>
    <col min="5391" max="5391" width="36.33203125" style="144" customWidth="1"/>
    <col min="5392" max="5624" width="9.109375" style="144"/>
    <col min="5625" max="5625" width="3.5546875" style="144" customWidth="1"/>
    <col min="5626" max="5626" width="25.6640625" style="144" customWidth="1"/>
    <col min="5627" max="5627" width="11.5546875" style="144" customWidth="1"/>
    <col min="5628" max="5628" width="18.44140625" style="144" customWidth="1"/>
    <col min="5629" max="5629" width="10.109375" style="144" customWidth="1"/>
    <col min="5630" max="5630" width="15.5546875" style="144" customWidth="1"/>
    <col min="5631" max="5631" width="16" style="144" customWidth="1"/>
    <col min="5632" max="5632" width="7" style="144" customWidth="1"/>
    <col min="5633" max="5633" width="14.44140625" style="144" customWidth="1"/>
    <col min="5634" max="5634" width="11" style="144" customWidth="1"/>
    <col min="5635" max="5636" width="13.88671875" style="144" customWidth="1"/>
    <col min="5637" max="5637" width="12.109375" style="144" customWidth="1"/>
    <col min="5638" max="5638" width="13.88671875" style="144" customWidth="1"/>
    <col min="5639" max="5639" width="11.5546875" style="144" customWidth="1"/>
    <col min="5640" max="5640" width="15.109375" style="144" customWidth="1"/>
    <col min="5641" max="5641" width="13.88671875" style="144" customWidth="1"/>
    <col min="5642" max="5642" width="10.5546875" style="144" customWidth="1"/>
    <col min="5643" max="5643" width="13.88671875" style="144" customWidth="1"/>
    <col min="5644" max="5644" width="11.6640625" style="144" customWidth="1"/>
    <col min="5645" max="5645" width="0" style="144" hidden="1" customWidth="1"/>
    <col min="5646" max="5646" width="35.109375" style="144" customWidth="1"/>
    <col min="5647" max="5647" width="36.33203125" style="144" customWidth="1"/>
    <col min="5648" max="5880" width="9.109375" style="144"/>
    <col min="5881" max="5881" width="3.5546875" style="144" customWidth="1"/>
    <col min="5882" max="5882" width="25.6640625" style="144" customWidth="1"/>
    <col min="5883" max="5883" width="11.5546875" style="144" customWidth="1"/>
    <col min="5884" max="5884" width="18.44140625" style="144" customWidth="1"/>
    <col min="5885" max="5885" width="10.109375" style="144" customWidth="1"/>
    <col min="5886" max="5886" width="15.5546875" style="144" customWidth="1"/>
    <col min="5887" max="5887" width="16" style="144" customWidth="1"/>
    <col min="5888" max="5888" width="7" style="144" customWidth="1"/>
    <col min="5889" max="5889" width="14.44140625" style="144" customWidth="1"/>
    <col min="5890" max="5890" width="11" style="144" customWidth="1"/>
    <col min="5891" max="5892" width="13.88671875" style="144" customWidth="1"/>
    <col min="5893" max="5893" width="12.109375" style="144" customWidth="1"/>
    <col min="5894" max="5894" width="13.88671875" style="144" customWidth="1"/>
    <col min="5895" max="5895" width="11.5546875" style="144" customWidth="1"/>
    <col min="5896" max="5896" width="15.109375" style="144" customWidth="1"/>
    <col min="5897" max="5897" width="13.88671875" style="144" customWidth="1"/>
    <col min="5898" max="5898" width="10.5546875" style="144" customWidth="1"/>
    <col min="5899" max="5899" width="13.88671875" style="144" customWidth="1"/>
    <col min="5900" max="5900" width="11.6640625" style="144" customWidth="1"/>
    <col min="5901" max="5901" width="0" style="144" hidden="1" customWidth="1"/>
    <col min="5902" max="5902" width="35.109375" style="144" customWidth="1"/>
    <col min="5903" max="5903" width="36.33203125" style="144" customWidth="1"/>
    <col min="5904" max="6136" width="9.109375" style="144"/>
    <col min="6137" max="6137" width="3.5546875" style="144" customWidth="1"/>
    <col min="6138" max="6138" width="25.6640625" style="144" customWidth="1"/>
    <col min="6139" max="6139" width="11.5546875" style="144" customWidth="1"/>
    <col min="6140" max="6140" width="18.44140625" style="144" customWidth="1"/>
    <col min="6141" max="6141" width="10.109375" style="144" customWidth="1"/>
    <col min="6142" max="6142" width="15.5546875" style="144" customWidth="1"/>
    <col min="6143" max="6143" width="16" style="144" customWidth="1"/>
    <col min="6144" max="6144" width="7" style="144" customWidth="1"/>
    <col min="6145" max="6145" width="14.44140625" style="144" customWidth="1"/>
    <col min="6146" max="6146" width="11" style="144" customWidth="1"/>
    <col min="6147" max="6148" width="13.88671875" style="144" customWidth="1"/>
    <col min="6149" max="6149" width="12.109375" style="144" customWidth="1"/>
    <col min="6150" max="6150" width="13.88671875" style="144" customWidth="1"/>
    <col min="6151" max="6151" width="11.5546875" style="144" customWidth="1"/>
    <col min="6152" max="6152" width="15.109375" style="144" customWidth="1"/>
    <col min="6153" max="6153" width="13.88671875" style="144" customWidth="1"/>
    <col min="6154" max="6154" width="10.5546875" style="144" customWidth="1"/>
    <col min="6155" max="6155" width="13.88671875" style="144" customWidth="1"/>
    <col min="6156" max="6156" width="11.6640625" style="144" customWidth="1"/>
    <col min="6157" max="6157" width="0" style="144" hidden="1" customWidth="1"/>
    <col min="6158" max="6158" width="35.109375" style="144" customWidth="1"/>
    <col min="6159" max="6159" width="36.33203125" style="144" customWidth="1"/>
    <col min="6160" max="6392" width="9.109375" style="144"/>
    <col min="6393" max="6393" width="3.5546875" style="144" customWidth="1"/>
    <col min="6394" max="6394" width="25.6640625" style="144" customWidth="1"/>
    <col min="6395" max="6395" width="11.5546875" style="144" customWidth="1"/>
    <col min="6396" max="6396" width="18.44140625" style="144" customWidth="1"/>
    <col min="6397" max="6397" width="10.109375" style="144" customWidth="1"/>
    <col min="6398" max="6398" width="15.5546875" style="144" customWidth="1"/>
    <col min="6399" max="6399" width="16" style="144" customWidth="1"/>
    <col min="6400" max="6400" width="7" style="144" customWidth="1"/>
    <col min="6401" max="6401" width="14.44140625" style="144" customWidth="1"/>
    <col min="6402" max="6402" width="11" style="144" customWidth="1"/>
    <col min="6403" max="6404" width="13.88671875" style="144" customWidth="1"/>
    <col min="6405" max="6405" width="12.109375" style="144" customWidth="1"/>
    <col min="6406" max="6406" width="13.88671875" style="144" customWidth="1"/>
    <col min="6407" max="6407" width="11.5546875" style="144" customWidth="1"/>
    <col min="6408" max="6408" width="15.109375" style="144" customWidth="1"/>
    <col min="6409" max="6409" width="13.88671875" style="144" customWidth="1"/>
    <col min="6410" max="6410" width="10.5546875" style="144" customWidth="1"/>
    <col min="6411" max="6411" width="13.88671875" style="144" customWidth="1"/>
    <col min="6412" max="6412" width="11.6640625" style="144" customWidth="1"/>
    <col min="6413" max="6413" width="0" style="144" hidden="1" customWidth="1"/>
    <col min="6414" max="6414" width="35.109375" style="144" customWidth="1"/>
    <col min="6415" max="6415" width="36.33203125" style="144" customWidth="1"/>
    <col min="6416" max="6648" width="9.109375" style="144"/>
    <col min="6649" max="6649" width="3.5546875" style="144" customWidth="1"/>
    <col min="6650" max="6650" width="25.6640625" style="144" customWidth="1"/>
    <col min="6651" max="6651" width="11.5546875" style="144" customWidth="1"/>
    <col min="6652" max="6652" width="18.44140625" style="144" customWidth="1"/>
    <col min="6653" max="6653" width="10.109375" style="144" customWidth="1"/>
    <col min="6654" max="6654" width="15.5546875" style="144" customWidth="1"/>
    <col min="6655" max="6655" width="16" style="144" customWidth="1"/>
    <col min="6656" max="6656" width="7" style="144" customWidth="1"/>
    <col min="6657" max="6657" width="14.44140625" style="144" customWidth="1"/>
    <col min="6658" max="6658" width="11" style="144" customWidth="1"/>
    <col min="6659" max="6660" width="13.88671875" style="144" customWidth="1"/>
    <col min="6661" max="6661" width="12.109375" style="144" customWidth="1"/>
    <col min="6662" max="6662" width="13.88671875" style="144" customWidth="1"/>
    <col min="6663" max="6663" width="11.5546875" style="144" customWidth="1"/>
    <col min="6664" max="6664" width="15.109375" style="144" customWidth="1"/>
    <col min="6665" max="6665" width="13.88671875" style="144" customWidth="1"/>
    <col min="6666" max="6666" width="10.5546875" style="144" customWidth="1"/>
    <col min="6667" max="6667" width="13.88671875" style="144" customWidth="1"/>
    <col min="6668" max="6668" width="11.6640625" style="144" customWidth="1"/>
    <col min="6669" max="6669" width="0" style="144" hidden="1" customWidth="1"/>
    <col min="6670" max="6670" width="35.109375" style="144" customWidth="1"/>
    <col min="6671" max="6671" width="36.33203125" style="144" customWidth="1"/>
    <col min="6672" max="6904" width="9.109375" style="144"/>
    <col min="6905" max="6905" width="3.5546875" style="144" customWidth="1"/>
    <col min="6906" max="6906" width="25.6640625" style="144" customWidth="1"/>
    <col min="6907" max="6907" width="11.5546875" style="144" customWidth="1"/>
    <col min="6908" max="6908" width="18.44140625" style="144" customWidth="1"/>
    <col min="6909" max="6909" width="10.109375" style="144" customWidth="1"/>
    <col min="6910" max="6910" width="15.5546875" style="144" customWidth="1"/>
    <col min="6911" max="6911" width="16" style="144" customWidth="1"/>
    <col min="6912" max="6912" width="7" style="144" customWidth="1"/>
    <col min="6913" max="6913" width="14.44140625" style="144" customWidth="1"/>
    <col min="6914" max="6914" width="11" style="144" customWidth="1"/>
    <col min="6915" max="6916" width="13.88671875" style="144" customWidth="1"/>
    <col min="6917" max="6917" width="12.109375" style="144" customWidth="1"/>
    <col min="6918" max="6918" width="13.88671875" style="144" customWidth="1"/>
    <col min="6919" max="6919" width="11.5546875" style="144" customWidth="1"/>
    <col min="6920" max="6920" width="15.109375" style="144" customWidth="1"/>
    <col min="6921" max="6921" width="13.88671875" style="144" customWidth="1"/>
    <col min="6922" max="6922" width="10.5546875" style="144" customWidth="1"/>
    <col min="6923" max="6923" width="13.88671875" style="144" customWidth="1"/>
    <col min="6924" max="6924" width="11.6640625" style="144" customWidth="1"/>
    <col min="6925" max="6925" width="0" style="144" hidden="1" customWidth="1"/>
    <col min="6926" max="6926" width="35.109375" style="144" customWidth="1"/>
    <col min="6927" max="6927" width="36.33203125" style="144" customWidth="1"/>
    <col min="6928" max="7160" width="9.109375" style="144"/>
    <col min="7161" max="7161" width="3.5546875" style="144" customWidth="1"/>
    <col min="7162" max="7162" width="25.6640625" style="144" customWidth="1"/>
    <col min="7163" max="7163" width="11.5546875" style="144" customWidth="1"/>
    <col min="7164" max="7164" width="18.44140625" style="144" customWidth="1"/>
    <col min="7165" max="7165" width="10.109375" style="144" customWidth="1"/>
    <col min="7166" max="7166" width="15.5546875" style="144" customWidth="1"/>
    <col min="7167" max="7167" width="16" style="144" customWidth="1"/>
    <col min="7168" max="7168" width="7" style="144" customWidth="1"/>
    <col min="7169" max="7169" width="14.44140625" style="144" customWidth="1"/>
    <col min="7170" max="7170" width="11" style="144" customWidth="1"/>
    <col min="7171" max="7172" width="13.88671875" style="144" customWidth="1"/>
    <col min="7173" max="7173" width="12.109375" style="144" customWidth="1"/>
    <col min="7174" max="7174" width="13.88671875" style="144" customWidth="1"/>
    <col min="7175" max="7175" width="11.5546875" style="144" customWidth="1"/>
    <col min="7176" max="7176" width="15.109375" style="144" customWidth="1"/>
    <col min="7177" max="7177" width="13.88671875" style="144" customWidth="1"/>
    <col min="7178" max="7178" width="10.5546875" style="144" customWidth="1"/>
    <col min="7179" max="7179" width="13.88671875" style="144" customWidth="1"/>
    <col min="7180" max="7180" width="11.6640625" style="144" customWidth="1"/>
    <col min="7181" max="7181" width="0" style="144" hidden="1" customWidth="1"/>
    <col min="7182" max="7182" width="35.109375" style="144" customWidth="1"/>
    <col min="7183" max="7183" width="36.33203125" style="144" customWidth="1"/>
    <col min="7184" max="7416" width="9.109375" style="144"/>
    <col min="7417" max="7417" width="3.5546875" style="144" customWidth="1"/>
    <col min="7418" max="7418" width="25.6640625" style="144" customWidth="1"/>
    <col min="7419" max="7419" width="11.5546875" style="144" customWidth="1"/>
    <col min="7420" max="7420" width="18.44140625" style="144" customWidth="1"/>
    <col min="7421" max="7421" width="10.109375" style="144" customWidth="1"/>
    <col min="7422" max="7422" width="15.5546875" style="144" customWidth="1"/>
    <col min="7423" max="7423" width="16" style="144" customWidth="1"/>
    <col min="7424" max="7424" width="7" style="144" customWidth="1"/>
    <col min="7425" max="7425" width="14.44140625" style="144" customWidth="1"/>
    <col min="7426" max="7426" width="11" style="144" customWidth="1"/>
    <col min="7427" max="7428" width="13.88671875" style="144" customWidth="1"/>
    <col min="7429" max="7429" width="12.109375" style="144" customWidth="1"/>
    <col min="7430" max="7430" width="13.88671875" style="144" customWidth="1"/>
    <col min="7431" max="7431" width="11.5546875" style="144" customWidth="1"/>
    <col min="7432" max="7432" width="15.109375" style="144" customWidth="1"/>
    <col min="7433" max="7433" width="13.88671875" style="144" customWidth="1"/>
    <col min="7434" max="7434" width="10.5546875" style="144" customWidth="1"/>
    <col min="7435" max="7435" width="13.88671875" style="144" customWidth="1"/>
    <col min="7436" max="7436" width="11.6640625" style="144" customWidth="1"/>
    <col min="7437" max="7437" width="0" style="144" hidden="1" customWidth="1"/>
    <col min="7438" max="7438" width="35.109375" style="144" customWidth="1"/>
    <col min="7439" max="7439" width="36.33203125" style="144" customWidth="1"/>
    <col min="7440" max="7672" width="9.109375" style="144"/>
    <col min="7673" max="7673" width="3.5546875" style="144" customWidth="1"/>
    <col min="7674" max="7674" width="25.6640625" style="144" customWidth="1"/>
    <col min="7675" max="7675" width="11.5546875" style="144" customWidth="1"/>
    <col min="7676" max="7676" width="18.44140625" style="144" customWidth="1"/>
    <col min="7677" max="7677" width="10.109375" style="144" customWidth="1"/>
    <col min="7678" max="7678" width="15.5546875" style="144" customWidth="1"/>
    <col min="7679" max="7679" width="16" style="144" customWidth="1"/>
    <col min="7680" max="7680" width="7" style="144" customWidth="1"/>
    <col min="7681" max="7681" width="14.44140625" style="144" customWidth="1"/>
    <col min="7682" max="7682" width="11" style="144" customWidth="1"/>
    <col min="7683" max="7684" width="13.88671875" style="144" customWidth="1"/>
    <col min="7685" max="7685" width="12.109375" style="144" customWidth="1"/>
    <col min="7686" max="7686" width="13.88671875" style="144" customWidth="1"/>
    <col min="7687" max="7687" width="11.5546875" style="144" customWidth="1"/>
    <col min="7688" max="7688" width="15.109375" style="144" customWidth="1"/>
    <col min="7689" max="7689" width="13.88671875" style="144" customWidth="1"/>
    <col min="7690" max="7690" width="10.5546875" style="144" customWidth="1"/>
    <col min="7691" max="7691" width="13.88671875" style="144" customWidth="1"/>
    <col min="7692" max="7692" width="11.6640625" style="144" customWidth="1"/>
    <col min="7693" max="7693" width="0" style="144" hidden="1" customWidth="1"/>
    <col min="7694" max="7694" width="35.109375" style="144" customWidth="1"/>
    <col min="7695" max="7695" width="36.33203125" style="144" customWidth="1"/>
    <col min="7696" max="7928" width="9.109375" style="144"/>
    <col min="7929" max="7929" width="3.5546875" style="144" customWidth="1"/>
    <col min="7930" max="7930" width="25.6640625" style="144" customWidth="1"/>
    <col min="7931" max="7931" width="11.5546875" style="144" customWidth="1"/>
    <col min="7932" max="7932" width="18.44140625" style="144" customWidth="1"/>
    <col min="7933" max="7933" width="10.109375" style="144" customWidth="1"/>
    <col min="7934" max="7934" width="15.5546875" style="144" customWidth="1"/>
    <col min="7935" max="7935" width="16" style="144" customWidth="1"/>
    <col min="7936" max="7936" width="7" style="144" customWidth="1"/>
    <col min="7937" max="7937" width="14.44140625" style="144" customWidth="1"/>
    <col min="7938" max="7938" width="11" style="144" customWidth="1"/>
    <col min="7939" max="7940" width="13.88671875" style="144" customWidth="1"/>
    <col min="7941" max="7941" width="12.109375" style="144" customWidth="1"/>
    <col min="7942" max="7942" width="13.88671875" style="144" customWidth="1"/>
    <col min="7943" max="7943" width="11.5546875" style="144" customWidth="1"/>
    <col min="7944" max="7944" width="15.109375" style="144" customWidth="1"/>
    <col min="7945" max="7945" width="13.88671875" style="144" customWidth="1"/>
    <col min="7946" max="7946" width="10.5546875" style="144" customWidth="1"/>
    <col min="7947" max="7947" width="13.88671875" style="144" customWidth="1"/>
    <col min="7948" max="7948" width="11.6640625" style="144" customWidth="1"/>
    <col min="7949" max="7949" width="0" style="144" hidden="1" customWidth="1"/>
    <col min="7950" max="7950" width="35.109375" style="144" customWidth="1"/>
    <col min="7951" max="7951" width="36.33203125" style="144" customWidth="1"/>
    <col min="7952" max="8184" width="9.109375" style="144"/>
    <col min="8185" max="8185" width="3.5546875" style="144" customWidth="1"/>
    <col min="8186" max="8186" width="25.6640625" style="144" customWidth="1"/>
    <col min="8187" max="8187" width="11.5546875" style="144" customWidth="1"/>
    <col min="8188" max="8188" width="18.44140625" style="144" customWidth="1"/>
    <col min="8189" max="8189" width="10.109375" style="144" customWidth="1"/>
    <col min="8190" max="8190" width="15.5546875" style="144" customWidth="1"/>
    <col min="8191" max="8191" width="16" style="144" customWidth="1"/>
    <col min="8192" max="8192" width="7" style="144" customWidth="1"/>
    <col min="8193" max="8193" width="14.44140625" style="144" customWidth="1"/>
    <col min="8194" max="8194" width="11" style="144" customWidth="1"/>
    <col min="8195" max="8196" width="13.88671875" style="144" customWidth="1"/>
    <col min="8197" max="8197" width="12.109375" style="144" customWidth="1"/>
    <col min="8198" max="8198" width="13.88671875" style="144" customWidth="1"/>
    <col min="8199" max="8199" width="11.5546875" style="144" customWidth="1"/>
    <col min="8200" max="8200" width="15.109375" style="144" customWidth="1"/>
    <col min="8201" max="8201" width="13.88671875" style="144" customWidth="1"/>
    <col min="8202" max="8202" width="10.5546875" style="144" customWidth="1"/>
    <col min="8203" max="8203" width="13.88671875" style="144" customWidth="1"/>
    <col min="8204" max="8204" width="11.6640625" style="144" customWidth="1"/>
    <col min="8205" max="8205" width="0" style="144" hidden="1" customWidth="1"/>
    <col min="8206" max="8206" width="35.109375" style="144" customWidth="1"/>
    <col min="8207" max="8207" width="36.33203125" style="144" customWidth="1"/>
    <col min="8208" max="8440" width="9.109375" style="144"/>
    <col min="8441" max="8441" width="3.5546875" style="144" customWidth="1"/>
    <col min="8442" max="8442" width="25.6640625" style="144" customWidth="1"/>
    <col min="8443" max="8443" width="11.5546875" style="144" customWidth="1"/>
    <col min="8444" max="8444" width="18.44140625" style="144" customWidth="1"/>
    <col min="8445" max="8445" width="10.109375" style="144" customWidth="1"/>
    <col min="8446" max="8446" width="15.5546875" style="144" customWidth="1"/>
    <col min="8447" max="8447" width="16" style="144" customWidth="1"/>
    <col min="8448" max="8448" width="7" style="144" customWidth="1"/>
    <col min="8449" max="8449" width="14.44140625" style="144" customWidth="1"/>
    <col min="8450" max="8450" width="11" style="144" customWidth="1"/>
    <col min="8451" max="8452" width="13.88671875" style="144" customWidth="1"/>
    <col min="8453" max="8453" width="12.109375" style="144" customWidth="1"/>
    <col min="8454" max="8454" width="13.88671875" style="144" customWidth="1"/>
    <col min="8455" max="8455" width="11.5546875" style="144" customWidth="1"/>
    <col min="8456" max="8456" width="15.109375" style="144" customWidth="1"/>
    <col min="8457" max="8457" width="13.88671875" style="144" customWidth="1"/>
    <col min="8458" max="8458" width="10.5546875" style="144" customWidth="1"/>
    <col min="8459" max="8459" width="13.88671875" style="144" customWidth="1"/>
    <col min="8460" max="8460" width="11.6640625" style="144" customWidth="1"/>
    <col min="8461" max="8461" width="0" style="144" hidden="1" customWidth="1"/>
    <col min="8462" max="8462" width="35.109375" style="144" customWidth="1"/>
    <col min="8463" max="8463" width="36.33203125" style="144" customWidth="1"/>
    <col min="8464" max="8696" width="9.109375" style="144"/>
    <col min="8697" max="8697" width="3.5546875" style="144" customWidth="1"/>
    <col min="8698" max="8698" width="25.6640625" style="144" customWidth="1"/>
    <col min="8699" max="8699" width="11.5546875" style="144" customWidth="1"/>
    <col min="8700" max="8700" width="18.44140625" style="144" customWidth="1"/>
    <col min="8701" max="8701" width="10.109375" style="144" customWidth="1"/>
    <col min="8702" max="8702" width="15.5546875" style="144" customWidth="1"/>
    <col min="8703" max="8703" width="16" style="144" customWidth="1"/>
    <col min="8704" max="8704" width="7" style="144" customWidth="1"/>
    <col min="8705" max="8705" width="14.44140625" style="144" customWidth="1"/>
    <col min="8706" max="8706" width="11" style="144" customWidth="1"/>
    <col min="8707" max="8708" width="13.88671875" style="144" customWidth="1"/>
    <col min="8709" max="8709" width="12.109375" style="144" customWidth="1"/>
    <col min="8710" max="8710" width="13.88671875" style="144" customWidth="1"/>
    <col min="8711" max="8711" width="11.5546875" style="144" customWidth="1"/>
    <col min="8712" max="8712" width="15.109375" style="144" customWidth="1"/>
    <col min="8713" max="8713" width="13.88671875" style="144" customWidth="1"/>
    <col min="8714" max="8714" width="10.5546875" style="144" customWidth="1"/>
    <col min="8715" max="8715" width="13.88671875" style="144" customWidth="1"/>
    <col min="8716" max="8716" width="11.6640625" style="144" customWidth="1"/>
    <col min="8717" max="8717" width="0" style="144" hidden="1" customWidth="1"/>
    <col min="8718" max="8718" width="35.109375" style="144" customWidth="1"/>
    <col min="8719" max="8719" width="36.33203125" style="144" customWidth="1"/>
    <col min="8720" max="8952" width="9.109375" style="144"/>
    <col min="8953" max="8953" width="3.5546875" style="144" customWidth="1"/>
    <col min="8954" max="8954" width="25.6640625" style="144" customWidth="1"/>
    <col min="8955" max="8955" width="11.5546875" style="144" customWidth="1"/>
    <col min="8956" max="8956" width="18.44140625" style="144" customWidth="1"/>
    <col min="8957" max="8957" width="10.109375" style="144" customWidth="1"/>
    <col min="8958" max="8958" width="15.5546875" style="144" customWidth="1"/>
    <col min="8959" max="8959" width="16" style="144" customWidth="1"/>
    <col min="8960" max="8960" width="7" style="144" customWidth="1"/>
    <col min="8961" max="8961" width="14.44140625" style="144" customWidth="1"/>
    <col min="8962" max="8962" width="11" style="144" customWidth="1"/>
    <col min="8963" max="8964" width="13.88671875" style="144" customWidth="1"/>
    <col min="8965" max="8965" width="12.109375" style="144" customWidth="1"/>
    <col min="8966" max="8966" width="13.88671875" style="144" customWidth="1"/>
    <col min="8967" max="8967" width="11.5546875" style="144" customWidth="1"/>
    <col min="8968" max="8968" width="15.109375" style="144" customWidth="1"/>
    <col min="8969" max="8969" width="13.88671875" style="144" customWidth="1"/>
    <col min="8970" max="8970" width="10.5546875" style="144" customWidth="1"/>
    <col min="8971" max="8971" width="13.88671875" style="144" customWidth="1"/>
    <col min="8972" max="8972" width="11.6640625" style="144" customWidth="1"/>
    <col min="8973" max="8973" width="0" style="144" hidden="1" customWidth="1"/>
    <col min="8974" max="8974" width="35.109375" style="144" customWidth="1"/>
    <col min="8975" max="8975" width="36.33203125" style="144" customWidth="1"/>
    <col min="8976" max="9208" width="9.109375" style="144"/>
    <col min="9209" max="9209" width="3.5546875" style="144" customWidth="1"/>
    <col min="9210" max="9210" width="25.6640625" style="144" customWidth="1"/>
    <col min="9211" max="9211" width="11.5546875" style="144" customWidth="1"/>
    <col min="9212" max="9212" width="18.44140625" style="144" customWidth="1"/>
    <col min="9213" max="9213" width="10.109375" style="144" customWidth="1"/>
    <col min="9214" max="9214" width="15.5546875" style="144" customWidth="1"/>
    <col min="9215" max="9215" width="16" style="144" customWidth="1"/>
    <col min="9216" max="9216" width="7" style="144" customWidth="1"/>
    <col min="9217" max="9217" width="14.44140625" style="144" customWidth="1"/>
    <col min="9218" max="9218" width="11" style="144" customWidth="1"/>
    <col min="9219" max="9220" width="13.88671875" style="144" customWidth="1"/>
    <col min="9221" max="9221" width="12.109375" style="144" customWidth="1"/>
    <col min="9222" max="9222" width="13.88671875" style="144" customWidth="1"/>
    <col min="9223" max="9223" width="11.5546875" style="144" customWidth="1"/>
    <col min="9224" max="9224" width="15.109375" style="144" customWidth="1"/>
    <col min="9225" max="9225" width="13.88671875" style="144" customWidth="1"/>
    <col min="9226" max="9226" width="10.5546875" style="144" customWidth="1"/>
    <col min="9227" max="9227" width="13.88671875" style="144" customWidth="1"/>
    <col min="9228" max="9228" width="11.6640625" style="144" customWidth="1"/>
    <col min="9229" max="9229" width="0" style="144" hidden="1" customWidth="1"/>
    <col min="9230" max="9230" width="35.109375" style="144" customWidth="1"/>
    <col min="9231" max="9231" width="36.33203125" style="144" customWidth="1"/>
    <col min="9232" max="9464" width="9.109375" style="144"/>
    <col min="9465" max="9465" width="3.5546875" style="144" customWidth="1"/>
    <col min="9466" max="9466" width="25.6640625" style="144" customWidth="1"/>
    <col min="9467" max="9467" width="11.5546875" style="144" customWidth="1"/>
    <col min="9468" max="9468" width="18.44140625" style="144" customWidth="1"/>
    <col min="9469" max="9469" width="10.109375" style="144" customWidth="1"/>
    <col min="9470" max="9470" width="15.5546875" style="144" customWidth="1"/>
    <col min="9471" max="9471" width="16" style="144" customWidth="1"/>
    <col min="9472" max="9472" width="7" style="144" customWidth="1"/>
    <col min="9473" max="9473" width="14.44140625" style="144" customWidth="1"/>
    <col min="9474" max="9474" width="11" style="144" customWidth="1"/>
    <col min="9475" max="9476" width="13.88671875" style="144" customWidth="1"/>
    <col min="9477" max="9477" width="12.109375" style="144" customWidth="1"/>
    <col min="9478" max="9478" width="13.88671875" style="144" customWidth="1"/>
    <col min="9479" max="9479" width="11.5546875" style="144" customWidth="1"/>
    <col min="9480" max="9480" width="15.109375" style="144" customWidth="1"/>
    <col min="9481" max="9481" width="13.88671875" style="144" customWidth="1"/>
    <col min="9482" max="9482" width="10.5546875" style="144" customWidth="1"/>
    <col min="9483" max="9483" width="13.88671875" style="144" customWidth="1"/>
    <col min="9484" max="9484" width="11.6640625" style="144" customWidth="1"/>
    <col min="9485" max="9485" width="0" style="144" hidden="1" customWidth="1"/>
    <col min="9486" max="9486" width="35.109375" style="144" customWidth="1"/>
    <col min="9487" max="9487" width="36.33203125" style="144" customWidth="1"/>
    <col min="9488" max="9720" width="9.109375" style="144"/>
    <col min="9721" max="9721" width="3.5546875" style="144" customWidth="1"/>
    <col min="9722" max="9722" width="25.6640625" style="144" customWidth="1"/>
    <col min="9723" max="9723" width="11.5546875" style="144" customWidth="1"/>
    <col min="9724" max="9724" width="18.44140625" style="144" customWidth="1"/>
    <col min="9725" max="9725" width="10.109375" style="144" customWidth="1"/>
    <col min="9726" max="9726" width="15.5546875" style="144" customWidth="1"/>
    <col min="9727" max="9727" width="16" style="144" customWidth="1"/>
    <col min="9728" max="9728" width="7" style="144" customWidth="1"/>
    <col min="9729" max="9729" width="14.44140625" style="144" customWidth="1"/>
    <col min="9730" max="9730" width="11" style="144" customWidth="1"/>
    <col min="9731" max="9732" width="13.88671875" style="144" customWidth="1"/>
    <col min="9733" max="9733" width="12.109375" style="144" customWidth="1"/>
    <col min="9734" max="9734" width="13.88671875" style="144" customWidth="1"/>
    <col min="9735" max="9735" width="11.5546875" style="144" customWidth="1"/>
    <col min="9736" max="9736" width="15.109375" style="144" customWidth="1"/>
    <col min="9737" max="9737" width="13.88671875" style="144" customWidth="1"/>
    <col min="9738" max="9738" width="10.5546875" style="144" customWidth="1"/>
    <col min="9739" max="9739" width="13.88671875" style="144" customWidth="1"/>
    <col min="9740" max="9740" width="11.6640625" style="144" customWidth="1"/>
    <col min="9741" max="9741" width="0" style="144" hidden="1" customWidth="1"/>
    <col min="9742" max="9742" width="35.109375" style="144" customWidth="1"/>
    <col min="9743" max="9743" width="36.33203125" style="144" customWidth="1"/>
    <col min="9744" max="9976" width="9.109375" style="144"/>
    <col min="9977" max="9977" width="3.5546875" style="144" customWidth="1"/>
    <col min="9978" max="9978" width="25.6640625" style="144" customWidth="1"/>
    <col min="9979" max="9979" width="11.5546875" style="144" customWidth="1"/>
    <col min="9980" max="9980" width="18.44140625" style="144" customWidth="1"/>
    <col min="9981" max="9981" width="10.109375" style="144" customWidth="1"/>
    <col min="9982" max="9982" width="15.5546875" style="144" customWidth="1"/>
    <col min="9983" max="9983" width="16" style="144" customWidth="1"/>
    <col min="9984" max="9984" width="7" style="144" customWidth="1"/>
    <col min="9985" max="9985" width="14.44140625" style="144" customWidth="1"/>
    <col min="9986" max="9986" width="11" style="144" customWidth="1"/>
    <col min="9987" max="9988" width="13.88671875" style="144" customWidth="1"/>
    <col min="9989" max="9989" width="12.109375" style="144" customWidth="1"/>
    <col min="9990" max="9990" width="13.88671875" style="144" customWidth="1"/>
    <col min="9991" max="9991" width="11.5546875" style="144" customWidth="1"/>
    <col min="9992" max="9992" width="15.109375" style="144" customWidth="1"/>
    <col min="9993" max="9993" width="13.88671875" style="144" customWidth="1"/>
    <col min="9994" max="9994" width="10.5546875" style="144" customWidth="1"/>
    <col min="9995" max="9995" width="13.88671875" style="144" customWidth="1"/>
    <col min="9996" max="9996" width="11.6640625" style="144" customWidth="1"/>
    <col min="9997" max="9997" width="0" style="144" hidden="1" customWidth="1"/>
    <col min="9998" max="9998" width="35.109375" style="144" customWidth="1"/>
    <col min="9999" max="9999" width="36.33203125" style="144" customWidth="1"/>
    <col min="10000" max="10232" width="9.109375" style="144"/>
    <col min="10233" max="10233" width="3.5546875" style="144" customWidth="1"/>
    <col min="10234" max="10234" width="25.6640625" style="144" customWidth="1"/>
    <col min="10235" max="10235" width="11.5546875" style="144" customWidth="1"/>
    <col min="10236" max="10236" width="18.44140625" style="144" customWidth="1"/>
    <col min="10237" max="10237" width="10.109375" style="144" customWidth="1"/>
    <col min="10238" max="10238" width="15.5546875" style="144" customWidth="1"/>
    <col min="10239" max="10239" width="16" style="144" customWidth="1"/>
    <col min="10240" max="10240" width="7" style="144" customWidth="1"/>
    <col min="10241" max="10241" width="14.44140625" style="144" customWidth="1"/>
    <col min="10242" max="10242" width="11" style="144" customWidth="1"/>
    <col min="10243" max="10244" width="13.88671875" style="144" customWidth="1"/>
    <col min="10245" max="10245" width="12.109375" style="144" customWidth="1"/>
    <col min="10246" max="10246" width="13.88671875" style="144" customWidth="1"/>
    <col min="10247" max="10247" width="11.5546875" style="144" customWidth="1"/>
    <col min="10248" max="10248" width="15.109375" style="144" customWidth="1"/>
    <col min="10249" max="10249" width="13.88671875" style="144" customWidth="1"/>
    <col min="10250" max="10250" width="10.5546875" style="144" customWidth="1"/>
    <col min="10251" max="10251" width="13.88671875" style="144" customWidth="1"/>
    <col min="10252" max="10252" width="11.6640625" style="144" customWidth="1"/>
    <col min="10253" max="10253" width="0" style="144" hidden="1" customWidth="1"/>
    <col min="10254" max="10254" width="35.109375" style="144" customWidth="1"/>
    <col min="10255" max="10255" width="36.33203125" style="144" customWidth="1"/>
    <col min="10256" max="10488" width="9.109375" style="144"/>
    <col min="10489" max="10489" width="3.5546875" style="144" customWidth="1"/>
    <col min="10490" max="10490" width="25.6640625" style="144" customWidth="1"/>
    <col min="10491" max="10491" width="11.5546875" style="144" customWidth="1"/>
    <col min="10492" max="10492" width="18.44140625" style="144" customWidth="1"/>
    <col min="10493" max="10493" width="10.109375" style="144" customWidth="1"/>
    <col min="10494" max="10494" width="15.5546875" style="144" customWidth="1"/>
    <col min="10495" max="10495" width="16" style="144" customWidth="1"/>
    <col min="10496" max="10496" width="7" style="144" customWidth="1"/>
    <col min="10497" max="10497" width="14.44140625" style="144" customWidth="1"/>
    <col min="10498" max="10498" width="11" style="144" customWidth="1"/>
    <col min="10499" max="10500" width="13.88671875" style="144" customWidth="1"/>
    <col min="10501" max="10501" width="12.109375" style="144" customWidth="1"/>
    <col min="10502" max="10502" width="13.88671875" style="144" customWidth="1"/>
    <col min="10503" max="10503" width="11.5546875" style="144" customWidth="1"/>
    <col min="10504" max="10504" width="15.109375" style="144" customWidth="1"/>
    <col min="10505" max="10505" width="13.88671875" style="144" customWidth="1"/>
    <col min="10506" max="10506" width="10.5546875" style="144" customWidth="1"/>
    <col min="10507" max="10507" width="13.88671875" style="144" customWidth="1"/>
    <col min="10508" max="10508" width="11.6640625" style="144" customWidth="1"/>
    <col min="10509" max="10509" width="0" style="144" hidden="1" customWidth="1"/>
    <col min="10510" max="10510" width="35.109375" style="144" customWidth="1"/>
    <col min="10511" max="10511" width="36.33203125" style="144" customWidth="1"/>
    <col min="10512" max="10744" width="9.109375" style="144"/>
    <col min="10745" max="10745" width="3.5546875" style="144" customWidth="1"/>
    <col min="10746" max="10746" width="25.6640625" style="144" customWidth="1"/>
    <col min="10747" max="10747" width="11.5546875" style="144" customWidth="1"/>
    <col min="10748" max="10748" width="18.44140625" style="144" customWidth="1"/>
    <col min="10749" max="10749" width="10.109375" style="144" customWidth="1"/>
    <col min="10750" max="10750" width="15.5546875" style="144" customWidth="1"/>
    <col min="10751" max="10751" width="16" style="144" customWidth="1"/>
    <col min="10752" max="10752" width="7" style="144" customWidth="1"/>
    <col min="10753" max="10753" width="14.44140625" style="144" customWidth="1"/>
    <col min="10754" max="10754" width="11" style="144" customWidth="1"/>
    <col min="10755" max="10756" width="13.88671875" style="144" customWidth="1"/>
    <col min="10757" max="10757" width="12.109375" style="144" customWidth="1"/>
    <col min="10758" max="10758" width="13.88671875" style="144" customWidth="1"/>
    <col min="10759" max="10759" width="11.5546875" style="144" customWidth="1"/>
    <col min="10760" max="10760" width="15.109375" style="144" customWidth="1"/>
    <col min="10761" max="10761" width="13.88671875" style="144" customWidth="1"/>
    <col min="10762" max="10762" width="10.5546875" style="144" customWidth="1"/>
    <col min="10763" max="10763" width="13.88671875" style="144" customWidth="1"/>
    <col min="10764" max="10764" width="11.6640625" style="144" customWidth="1"/>
    <col min="10765" max="10765" width="0" style="144" hidden="1" customWidth="1"/>
    <col min="10766" max="10766" width="35.109375" style="144" customWidth="1"/>
    <col min="10767" max="10767" width="36.33203125" style="144" customWidth="1"/>
    <col min="10768" max="11000" width="9.109375" style="144"/>
    <col min="11001" max="11001" width="3.5546875" style="144" customWidth="1"/>
    <col min="11002" max="11002" width="25.6640625" style="144" customWidth="1"/>
    <col min="11003" max="11003" width="11.5546875" style="144" customWidth="1"/>
    <col min="11004" max="11004" width="18.44140625" style="144" customWidth="1"/>
    <col min="11005" max="11005" width="10.109375" style="144" customWidth="1"/>
    <col min="11006" max="11006" width="15.5546875" style="144" customWidth="1"/>
    <col min="11007" max="11007" width="16" style="144" customWidth="1"/>
    <col min="11008" max="11008" width="7" style="144" customWidth="1"/>
    <col min="11009" max="11009" width="14.44140625" style="144" customWidth="1"/>
    <col min="11010" max="11010" width="11" style="144" customWidth="1"/>
    <col min="11011" max="11012" width="13.88671875" style="144" customWidth="1"/>
    <col min="11013" max="11013" width="12.109375" style="144" customWidth="1"/>
    <col min="11014" max="11014" width="13.88671875" style="144" customWidth="1"/>
    <col min="11015" max="11015" width="11.5546875" style="144" customWidth="1"/>
    <col min="11016" max="11016" width="15.109375" style="144" customWidth="1"/>
    <col min="11017" max="11017" width="13.88671875" style="144" customWidth="1"/>
    <col min="11018" max="11018" width="10.5546875" style="144" customWidth="1"/>
    <col min="11019" max="11019" width="13.88671875" style="144" customWidth="1"/>
    <col min="11020" max="11020" width="11.6640625" style="144" customWidth="1"/>
    <col min="11021" max="11021" width="0" style="144" hidden="1" customWidth="1"/>
    <col min="11022" max="11022" width="35.109375" style="144" customWidth="1"/>
    <col min="11023" max="11023" width="36.33203125" style="144" customWidth="1"/>
    <col min="11024" max="11256" width="9.109375" style="144"/>
    <col min="11257" max="11257" width="3.5546875" style="144" customWidth="1"/>
    <col min="11258" max="11258" width="25.6640625" style="144" customWidth="1"/>
    <col min="11259" max="11259" width="11.5546875" style="144" customWidth="1"/>
    <col min="11260" max="11260" width="18.44140625" style="144" customWidth="1"/>
    <col min="11261" max="11261" width="10.109375" style="144" customWidth="1"/>
    <col min="11262" max="11262" width="15.5546875" style="144" customWidth="1"/>
    <col min="11263" max="11263" width="16" style="144" customWidth="1"/>
    <col min="11264" max="11264" width="7" style="144" customWidth="1"/>
    <col min="11265" max="11265" width="14.44140625" style="144" customWidth="1"/>
    <col min="11266" max="11266" width="11" style="144" customWidth="1"/>
    <col min="11267" max="11268" width="13.88671875" style="144" customWidth="1"/>
    <col min="11269" max="11269" width="12.109375" style="144" customWidth="1"/>
    <col min="11270" max="11270" width="13.88671875" style="144" customWidth="1"/>
    <col min="11271" max="11271" width="11.5546875" style="144" customWidth="1"/>
    <col min="11272" max="11272" width="15.109375" style="144" customWidth="1"/>
    <col min="11273" max="11273" width="13.88671875" style="144" customWidth="1"/>
    <col min="11274" max="11274" width="10.5546875" style="144" customWidth="1"/>
    <col min="11275" max="11275" width="13.88671875" style="144" customWidth="1"/>
    <col min="11276" max="11276" width="11.6640625" style="144" customWidth="1"/>
    <col min="11277" max="11277" width="0" style="144" hidden="1" customWidth="1"/>
    <col min="11278" max="11278" width="35.109375" style="144" customWidth="1"/>
    <col min="11279" max="11279" width="36.33203125" style="144" customWidth="1"/>
    <col min="11280" max="11512" width="9.109375" style="144"/>
    <col min="11513" max="11513" width="3.5546875" style="144" customWidth="1"/>
    <col min="11514" max="11514" width="25.6640625" style="144" customWidth="1"/>
    <col min="11515" max="11515" width="11.5546875" style="144" customWidth="1"/>
    <col min="11516" max="11516" width="18.44140625" style="144" customWidth="1"/>
    <col min="11517" max="11517" width="10.109375" style="144" customWidth="1"/>
    <col min="11518" max="11518" width="15.5546875" style="144" customWidth="1"/>
    <col min="11519" max="11519" width="16" style="144" customWidth="1"/>
    <col min="11520" max="11520" width="7" style="144" customWidth="1"/>
    <col min="11521" max="11521" width="14.44140625" style="144" customWidth="1"/>
    <col min="11522" max="11522" width="11" style="144" customWidth="1"/>
    <col min="11523" max="11524" width="13.88671875" style="144" customWidth="1"/>
    <col min="11525" max="11525" width="12.109375" style="144" customWidth="1"/>
    <col min="11526" max="11526" width="13.88671875" style="144" customWidth="1"/>
    <col min="11527" max="11527" width="11.5546875" style="144" customWidth="1"/>
    <col min="11528" max="11528" width="15.109375" style="144" customWidth="1"/>
    <col min="11529" max="11529" width="13.88671875" style="144" customWidth="1"/>
    <col min="11530" max="11530" width="10.5546875" style="144" customWidth="1"/>
    <col min="11531" max="11531" width="13.88671875" style="144" customWidth="1"/>
    <col min="11532" max="11532" width="11.6640625" style="144" customWidth="1"/>
    <col min="11533" max="11533" width="0" style="144" hidden="1" customWidth="1"/>
    <col min="11534" max="11534" width="35.109375" style="144" customWidth="1"/>
    <col min="11535" max="11535" width="36.33203125" style="144" customWidth="1"/>
    <col min="11536" max="11768" width="9.109375" style="144"/>
    <col min="11769" max="11769" width="3.5546875" style="144" customWidth="1"/>
    <col min="11770" max="11770" width="25.6640625" style="144" customWidth="1"/>
    <col min="11771" max="11771" width="11.5546875" style="144" customWidth="1"/>
    <col min="11772" max="11772" width="18.44140625" style="144" customWidth="1"/>
    <col min="11773" max="11773" width="10.109375" style="144" customWidth="1"/>
    <col min="11774" max="11774" width="15.5546875" style="144" customWidth="1"/>
    <col min="11775" max="11775" width="16" style="144" customWidth="1"/>
    <col min="11776" max="11776" width="7" style="144" customWidth="1"/>
    <col min="11777" max="11777" width="14.44140625" style="144" customWidth="1"/>
    <col min="11778" max="11778" width="11" style="144" customWidth="1"/>
    <col min="11779" max="11780" width="13.88671875" style="144" customWidth="1"/>
    <col min="11781" max="11781" width="12.109375" style="144" customWidth="1"/>
    <col min="11782" max="11782" width="13.88671875" style="144" customWidth="1"/>
    <col min="11783" max="11783" width="11.5546875" style="144" customWidth="1"/>
    <col min="11784" max="11784" width="15.109375" style="144" customWidth="1"/>
    <col min="11785" max="11785" width="13.88671875" style="144" customWidth="1"/>
    <col min="11786" max="11786" width="10.5546875" style="144" customWidth="1"/>
    <col min="11787" max="11787" width="13.88671875" style="144" customWidth="1"/>
    <col min="11788" max="11788" width="11.6640625" style="144" customWidth="1"/>
    <col min="11789" max="11789" width="0" style="144" hidden="1" customWidth="1"/>
    <col min="11790" max="11790" width="35.109375" style="144" customWidth="1"/>
    <col min="11791" max="11791" width="36.33203125" style="144" customWidth="1"/>
    <col min="11792" max="12024" width="9.109375" style="144"/>
    <col min="12025" max="12025" width="3.5546875" style="144" customWidth="1"/>
    <col min="12026" max="12026" width="25.6640625" style="144" customWidth="1"/>
    <col min="12027" max="12027" width="11.5546875" style="144" customWidth="1"/>
    <col min="12028" max="12028" width="18.44140625" style="144" customWidth="1"/>
    <col min="12029" max="12029" width="10.109375" style="144" customWidth="1"/>
    <col min="12030" max="12030" width="15.5546875" style="144" customWidth="1"/>
    <col min="12031" max="12031" width="16" style="144" customWidth="1"/>
    <col min="12032" max="12032" width="7" style="144" customWidth="1"/>
    <col min="12033" max="12033" width="14.44140625" style="144" customWidth="1"/>
    <col min="12034" max="12034" width="11" style="144" customWidth="1"/>
    <col min="12035" max="12036" width="13.88671875" style="144" customWidth="1"/>
    <col min="12037" max="12037" width="12.109375" style="144" customWidth="1"/>
    <col min="12038" max="12038" width="13.88671875" style="144" customWidth="1"/>
    <col min="12039" max="12039" width="11.5546875" style="144" customWidth="1"/>
    <col min="12040" max="12040" width="15.109375" style="144" customWidth="1"/>
    <col min="12041" max="12041" width="13.88671875" style="144" customWidth="1"/>
    <col min="12042" max="12042" width="10.5546875" style="144" customWidth="1"/>
    <col min="12043" max="12043" width="13.88671875" style="144" customWidth="1"/>
    <col min="12044" max="12044" width="11.6640625" style="144" customWidth="1"/>
    <col min="12045" max="12045" width="0" style="144" hidden="1" customWidth="1"/>
    <col min="12046" max="12046" width="35.109375" style="144" customWidth="1"/>
    <col min="12047" max="12047" width="36.33203125" style="144" customWidth="1"/>
    <col min="12048" max="12280" width="9.109375" style="144"/>
    <col min="12281" max="12281" width="3.5546875" style="144" customWidth="1"/>
    <col min="12282" max="12282" width="25.6640625" style="144" customWidth="1"/>
    <col min="12283" max="12283" width="11.5546875" style="144" customWidth="1"/>
    <col min="12284" max="12284" width="18.44140625" style="144" customWidth="1"/>
    <col min="12285" max="12285" width="10.109375" style="144" customWidth="1"/>
    <col min="12286" max="12286" width="15.5546875" style="144" customWidth="1"/>
    <col min="12287" max="12287" width="16" style="144" customWidth="1"/>
    <col min="12288" max="12288" width="7" style="144" customWidth="1"/>
    <col min="12289" max="12289" width="14.44140625" style="144" customWidth="1"/>
    <col min="12290" max="12290" width="11" style="144" customWidth="1"/>
    <col min="12291" max="12292" width="13.88671875" style="144" customWidth="1"/>
    <col min="12293" max="12293" width="12.109375" style="144" customWidth="1"/>
    <col min="12294" max="12294" width="13.88671875" style="144" customWidth="1"/>
    <col min="12295" max="12295" width="11.5546875" style="144" customWidth="1"/>
    <col min="12296" max="12296" width="15.109375" style="144" customWidth="1"/>
    <col min="12297" max="12297" width="13.88671875" style="144" customWidth="1"/>
    <col min="12298" max="12298" width="10.5546875" style="144" customWidth="1"/>
    <col min="12299" max="12299" width="13.88671875" style="144" customWidth="1"/>
    <col min="12300" max="12300" width="11.6640625" style="144" customWidth="1"/>
    <col min="12301" max="12301" width="0" style="144" hidden="1" customWidth="1"/>
    <col min="12302" max="12302" width="35.109375" style="144" customWidth="1"/>
    <col min="12303" max="12303" width="36.33203125" style="144" customWidth="1"/>
    <col min="12304" max="12536" width="9.109375" style="144"/>
    <col min="12537" max="12537" width="3.5546875" style="144" customWidth="1"/>
    <col min="12538" max="12538" width="25.6640625" style="144" customWidth="1"/>
    <col min="12539" max="12539" width="11.5546875" style="144" customWidth="1"/>
    <col min="12540" max="12540" width="18.44140625" style="144" customWidth="1"/>
    <col min="12541" max="12541" width="10.109375" style="144" customWidth="1"/>
    <col min="12542" max="12542" width="15.5546875" style="144" customWidth="1"/>
    <col min="12543" max="12543" width="16" style="144" customWidth="1"/>
    <col min="12544" max="12544" width="7" style="144" customWidth="1"/>
    <col min="12545" max="12545" width="14.44140625" style="144" customWidth="1"/>
    <col min="12546" max="12546" width="11" style="144" customWidth="1"/>
    <col min="12547" max="12548" width="13.88671875" style="144" customWidth="1"/>
    <col min="12549" max="12549" width="12.109375" style="144" customWidth="1"/>
    <col min="12550" max="12550" width="13.88671875" style="144" customWidth="1"/>
    <col min="12551" max="12551" width="11.5546875" style="144" customWidth="1"/>
    <col min="12552" max="12552" width="15.109375" style="144" customWidth="1"/>
    <col min="12553" max="12553" width="13.88671875" style="144" customWidth="1"/>
    <col min="12554" max="12554" width="10.5546875" style="144" customWidth="1"/>
    <col min="12555" max="12555" width="13.88671875" style="144" customWidth="1"/>
    <col min="12556" max="12556" width="11.6640625" style="144" customWidth="1"/>
    <col min="12557" max="12557" width="0" style="144" hidden="1" customWidth="1"/>
    <col min="12558" max="12558" width="35.109375" style="144" customWidth="1"/>
    <col min="12559" max="12559" width="36.33203125" style="144" customWidth="1"/>
    <col min="12560" max="12792" width="9.109375" style="144"/>
    <col min="12793" max="12793" width="3.5546875" style="144" customWidth="1"/>
    <col min="12794" max="12794" width="25.6640625" style="144" customWidth="1"/>
    <col min="12795" max="12795" width="11.5546875" style="144" customWidth="1"/>
    <col min="12796" max="12796" width="18.44140625" style="144" customWidth="1"/>
    <col min="12797" max="12797" width="10.109375" style="144" customWidth="1"/>
    <col min="12798" max="12798" width="15.5546875" style="144" customWidth="1"/>
    <col min="12799" max="12799" width="16" style="144" customWidth="1"/>
    <col min="12800" max="12800" width="7" style="144" customWidth="1"/>
    <col min="12801" max="12801" width="14.44140625" style="144" customWidth="1"/>
    <col min="12802" max="12802" width="11" style="144" customWidth="1"/>
    <col min="12803" max="12804" width="13.88671875" style="144" customWidth="1"/>
    <col min="12805" max="12805" width="12.109375" style="144" customWidth="1"/>
    <col min="12806" max="12806" width="13.88671875" style="144" customWidth="1"/>
    <col min="12807" max="12807" width="11.5546875" style="144" customWidth="1"/>
    <col min="12808" max="12808" width="15.109375" style="144" customWidth="1"/>
    <col min="12809" max="12809" width="13.88671875" style="144" customWidth="1"/>
    <col min="12810" max="12810" width="10.5546875" style="144" customWidth="1"/>
    <col min="12811" max="12811" width="13.88671875" style="144" customWidth="1"/>
    <col min="12812" max="12812" width="11.6640625" style="144" customWidth="1"/>
    <col min="12813" max="12813" width="0" style="144" hidden="1" customWidth="1"/>
    <col min="12814" max="12814" width="35.109375" style="144" customWidth="1"/>
    <col min="12815" max="12815" width="36.33203125" style="144" customWidth="1"/>
    <col min="12816" max="13048" width="9.109375" style="144"/>
    <col min="13049" max="13049" width="3.5546875" style="144" customWidth="1"/>
    <col min="13050" max="13050" width="25.6640625" style="144" customWidth="1"/>
    <col min="13051" max="13051" width="11.5546875" style="144" customWidth="1"/>
    <col min="13052" max="13052" width="18.44140625" style="144" customWidth="1"/>
    <col min="13053" max="13053" width="10.109375" style="144" customWidth="1"/>
    <col min="13054" max="13054" width="15.5546875" style="144" customWidth="1"/>
    <col min="13055" max="13055" width="16" style="144" customWidth="1"/>
    <col min="13056" max="13056" width="7" style="144" customWidth="1"/>
    <col min="13057" max="13057" width="14.44140625" style="144" customWidth="1"/>
    <col min="13058" max="13058" width="11" style="144" customWidth="1"/>
    <col min="13059" max="13060" width="13.88671875" style="144" customWidth="1"/>
    <col min="13061" max="13061" width="12.109375" style="144" customWidth="1"/>
    <col min="13062" max="13062" width="13.88671875" style="144" customWidth="1"/>
    <col min="13063" max="13063" width="11.5546875" style="144" customWidth="1"/>
    <col min="13064" max="13064" width="15.109375" style="144" customWidth="1"/>
    <col min="13065" max="13065" width="13.88671875" style="144" customWidth="1"/>
    <col min="13066" max="13066" width="10.5546875" style="144" customWidth="1"/>
    <col min="13067" max="13067" width="13.88671875" style="144" customWidth="1"/>
    <col min="13068" max="13068" width="11.6640625" style="144" customWidth="1"/>
    <col min="13069" max="13069" width="0" style="144" hidden="1" customWidth="1"/>
    <col min="13070" max="13070" width="35.109375" style="144" customWidth="1"/>
    <col min="13071" max="13071" width="36.33203125" style="144" customWidth="1"/>
    <col min="13072" max="13304" width="9.109375" style="144"/>
    <col min="13305" max="13305" width="3.5546875" style="144" customWidth="1"/>
    <col min="13306" max="13306" width="25.6640625" style="144" customWidth="1"/>
    <col min="13307" max="13307" width="11.5546875" style="144" customWidth="1"/>
    <col min="13308" max="13308" width="18.44140625" style="144" customWidth="1"/>
    <col min="13309" max="13309" width="10.109375" style="144" customWidth="1"/>
    <col min="13310" max="13310" width="15.5546875" style="144" customWidth="1"/>
    <col min="13311" max="13311" width="16" style="144" customWidth="1"/>
    <col min="13312" max="13312" width="7" style="144" customWidth="1"/>
    <col min="13313" max="13313" width="14.44140625" style="144" customWidth="1"/>
    <col min="13314" max="13314" width="11" style="144" customWidth="1"/>
    <col min="13315" max="13316" width="13.88671875" style="144" customWidth="1"/>
    <col min="13317" max="13317" width="12.109375" style="144" customWidth="1"/>
    <col min="13318" max="13318" width="13.88671875" style="144" customWidth="1"/>
    <col min="13319" max="13319" width="11.5546875" style="144" customWidth="1"/>
    <col min="13320" max="13320" width="15.109375" style="144" customWidth="1"/>
    <col min="13321" max="13321" width="13.88671875" style="144" customWidth="1"/>
    <col min="13322" max="13322" width="10.5546875" style="144" customWidth="1"/>
    <col min="13323" max="13323" width="13.88671875" style="144" customWidth="1"/>
    <col min="13324" max="13324" width="11.6640625" style="144" customWidth="1"/>
    <col min="13325" max="13325" width="0" style="144" hidden="1" customWidth="1"/>
    <col min="13326" max="13326" width="35.109375" style="144" customWidth="1"/>
    <col min="13327" max="13327" width="36.33203125" style="144" customWidth="1"/>
    <col min="13328" max="13560" width="9.109375" style="144"/>
    <col min="13561" max="13561" width="3.5546875" style="144" customWidth="1"/>
    <col min="13562" max="13562" width="25.6640625" style="144" customWidth="1"/>
    <col min="13563" max="13563" width="11.5546875" style="144" customWidth="1"/>
    <col min="13564" max="13564" width="18.44140625" style="144" customWidth="1"/>
    <col min="13565" max="13565" width="10.109375" style="144" customWidth="1"/>
    <col min="13566" max="13566" width="15.5546875" style="144" customWidth="1"/>
    <col min="13567" max="13567" width="16" style="144" customWidth="1"/>
    <col min="13568" max="13568" width="7" style="144" customWidth="1"/>
    <col min="13569" max="13569" width="14.44140625" style="144" customWidth="1"/>
    <col min="13570" max="13570" width="11" style="144" customWidth="1"/>
    <col min="13571" max="13572" width="13.88671875" style="144" customWidth="1"/>
    <col min="13573" max="13573" width="12.109375" style="144" customWidth="1"/>
    <col min="13574" max="13574" width="13.88671875" style="144" customWidth="1"/>
    <col min="13575" max="13575" width="11.5546875" style="144" customWidth="1"/>
    <col min="13576" max="13576" width="15.109375" style="144" customWidth="1"/>
    <col min="13577" max="13577" width="13.88671875" style="144" customWidth="1"/>
    <col min="13578" max="13578" width="10.5546875" style="144" customWidth="1"/>
    <col min="13579" max="13579" width="13.88671875" style="144" customWidth="1"/>
    <col min="13580" max="13580" width="11.6640625" style="144" customWidth="1"/>
    <col min="13581" max="13581" width="0" style="144" hidden="1" customWidth="1"/>
    <col min="13582" max="13582" width="35.109375" style="144" customWidth="1"/>
    <col min="13583" max="13583" width="36.33203125" style="144" customWidth="1"/>
    <col min="13584" max="13816" width="9.109375" style="144"/>
    <col min="13817" max="13817" width="3.5546875" style="144" customWidth="1"/>
    <col min="13818" max="13818" width="25.6640625" style="144" customWidth="1"/>
    <col min="13819" max="13819" width="11.5546875" style="144" customWidth="1"/>
    <col min="13820" max="13820" width="18.44140625" style="144" customWidth="1"/>
    <col min="13821" max="13821" width="10.109375" style="144" customWidth="1"/>
    <col min="13822" max="13822" width="15.5546875" style="144" customWidth="1"/>
    <col min="13823" max="13823" width="16" style="144" customWidth="1"/>
    <col min="13824" max="13824" width="7" style="144" customWidth="1"/>
    <col min="13825" max="13825" width="14.44140625" style="144" customWidth="1"/>
    <col min="13826" max="13826" width="11" style="144" customWidth="1"/>
    <col min="13827" max="13828" width="13.88671875" style="144" customWidth="1"/>
    <col min="13829" max="13829" width="12.109375" style="144" customWidth="1"/>
    <col min="13830" max="13830" width="13.88671875" style="144" customWidth="1"/>
    <col min="13831" max="13831" width="11.5546875" style="144" customWidth="1"/>
    <col min="13832" max="13832" width="15.109375" style="144" customWidth="1"/>
    <col min="13833" max="13833" width="13.88671875" style="144" customWidth="1"/>
    <col min="13834" max="13834" width="10.5546875" style="144" customWidth="1"/>
    <col min="13835" max="13835" width="13.88671875" style="144" customWidth="1"/>
    <col min="13836" max="13836" width="11.6640625" style="144" customWidth="1"/>
    <col min="13837" max="13837" width="0" style="144" hidden="1" customWidth="1"/>
    <col min="13838" max="13838" width="35.109375" style="144" customWidth="1"/>
    <col min="13839" max="13839" width="36.33203125" style="144" customWidth="1"/>
    <col min="13840" max="14072" width="9.109375" style="144"/>
    <col min="14073" max="14073" width="3.5546875" style="144" customWidth="1"/>
    <col min="14074" max="14074" width="25.6640625" style="144" customWidth="1"/>
    <col min="14075" max="14075" width="11.5546875" style="144" customWidth="1"/>
    <col min="14076" max="14076" width="18.44140625" style="144" customWidth="1"/>
    <col min="14077" max="14077" width="10.109375" style="144" customWidth="1"/>
    <col min="14078" max="14078" width="15.5546875" style="144" customWidth="1"/>
    <col min="14079" max="14079" width="16" style="144" customWidth="1"/>
    <col min="14080" max="14080" width="7" style="144" customWidth="1"/>
    <col min="14081" max="14081" width="14.44140625" style="144" customWidth="1"/>
    <col min="14082" max="14082" width="11" style="144" customWidth="1"/>
    <col min="14083" max="14084" width="13.88671875" style="144" customWidth="1"/>
    <col min="14085" max="14085" width="12.109375" style="144" customWidth="1"/>
    <col min="14086" max="14086" width="13.88671875" style="144" customWidth="1"/>
    <col min="14087" max="14087" width="11.5546875" style="144" customWidth="1"/>
    <col min="14088" max="14088" width="15.109375" style="144" customWidth="1"/>
    <col min="14089" max="14089" width="13.88671875" style="144" customWidth="1"/>
    <col min="14090" max="14090" width="10.5546875" style="144" customWidth="1"/>
    <col min="14091" max="14091" width="13.88671875" style="144" customWidth="1"/>
    <col min="14092" max="14092" width="11.6640625" style="144" customWidth="1"/>
    <col min="14093" max="14093" width="0" style="144" hidden="1" customWidth="1"/>
    <col min="14094" max="14094" width="35.109375" style="144" customWidth="1"/>
    <col min="14095" max="14095" width="36.33203125" style="144" customWidth="1"/>
    <col min="14096" max="14328" width="9.109375" style="144"/>
    <col min="14329" max="14329" width="3.5546875" style="144" customWidth="1"/>
    <col min="14330" max="14330" width="25.6640625" style="144" customWidth="1"/>
    <col min="14331" max="14331" width="11.5546875" style="144" customWidth="1"/>
    <col min="14332" max="14332" width="18.44140625" style="144" customWidth="1"/>
    <col min="14333" max="14333" width="10.109375" style="144" customWidth="1"/>
    <col min="14334" max="14334" width="15.5546875" style="144" customWidth="1"/>
    <col min="14335" max="14335" width="16" style="144" customWidth="1"/>
    <col min="14336" max="14336" width="7" style="144" customWidth="1"/>
    <col min="14337" max="14337" width="14.44140625" style="144" customWidth="1"/>
    <col min="14338" max="14338" width="11" style="144" customWidth="1"/>
    <col min="14339" max="14340" width="13.88671875" style="144" customWidth="1"/>
    <col min="14341" max="14341" width="12.109375" style="144" customWidth="1"/>
    <col min="14342" max="14342" width="13.88671875" style="144" customWidth="1"/>
    <col min="14343" max="14343" width="11.5546875" style="144" customWidth="1"/>
    <col min="14344" max="14344" width="15.109375" style="144" customWidth="1"/>
    <col min="14345" max="14345" width="13.88671875" style="144" customWidth="1"/>
    <col min="14346" max="14346" width="10.5546875" style="144" customWidth="1"/>
    <col min="14347" max="14347" width="13.88671875" style="144" customWidth="1"/>
    <col min="14348" max="14348" width="11.6640625" style="144" customWidth="1"/>
    <col min="14349" max="14349" width="0" style="144" hidden="1" customWidth="1"/>
    <col min="14350" max="14350" width="35.109375" style="144" customWidth="1"/>
    <col min="14351" max="14351" width="36.33203125" style="144" customWidth="1"/>
    <col min="14352" max="14584" width="9.109375" style="144"/>
    <col min="14585" max="14585" width="3.5546875" style="144" customWidth="1"/>
    <col min="14586" max="14586" width="25.6640625" style="144" customWidth="1"/>
    <col min="14587" max="14587" width="11.5546875" style="144" customWidth="1"/>
    <col min="14588" max="14588" width="18.44140625" style="144" customWidth="1"/>
    <col min="14589" max="14589" width="10.109375" style="144" customWidth="1"/>
    <col min="14590" max="14590" width="15.5546875" style="144" customWidth="1"/>
    <col min="14591" max="14591" width="16" style="144" customWidth="1"/>
    <col min="14592" max="14592" width="7" style="144" customWidth="1"/>
    <col min="14593" max="14593" width="14.44140625" style="144" customWidth="1"/>
    <col min="14594" max="14594" width="11" style="144" customWidth="1"/>
    <col min="14595" max="14596" width="13.88671875" style="144" customWidth="1"/>
    <col min="14597" max="14597" width="12.109375" style="144" customWidth="1"/>
    <col min="14598" max="14598" width="13.88671875" style="144" customWidth="1"/>
    <col min="14599" max="14599" width="11.5546875" style="144" customWidth="1"/>
    <col min="14600" max="14600" width="15.109375" style="144" customWidth="1"/>
    <col min="14601" max="14601" width="13.88671875" style="144" customWidth="1"/>
    <col min="14602" max="14602" width="10.5546875" style="144" customWidth="1"/>
    <col min="14603" max="14603" width="13.88671875" style="144" customWidth="1"/>
    <col min="14604" max="14604" width="11.6640625" style="144" customWidth="1"/>
    <col min="14605" max="14605" width="0" style="144" hidden="1" customWidth="1"/>
    <col min="14606" max="14606" width="35.109375" style="144" customWidth="1"/>
    <col min="14607" max="14607" width="36.33203125" style="144" customWidth="1"/>
    <col min="14608" max="14840" width="9.109375" style="144"/>
    <col min="14841" max="14841" width="3.5546875" style="144" customWidth="1"/>
    <col min="14842" max="14842" width="25.6640625" style="144" customWidth="1"/>
    <col min="14843" max="14843" width="11.5546875" style="144" customWidth="1"/>
    <col min="14844" max="14844" width="18.44140625" style="144" customWidth="1"/>
    <col min="14845" max="14845" width="10.109375" style="144" customWidth="1"/>
    <col min="14846" max="14846" width="15.5546875" style="144" customWidth="1"/>
    <col min="14847" max="14847" width="16" style="144" customWidth="1"/>
    <col min="14848" max="14848" width="7" style="144" customWidth="1"/>
    <col min="14849" max="14849" width="14.44140625" style="144" customWidth="1"/>
    <col min="14850" max="14850" width="11" style="144" customWidth="1"/>
    <col min="14851" max="14852" width="13.88671875" style="144" customWidth="1"/>
    <col min="14853" max="14853" width="12.109375" style="144" customWidth="1"/>
    <col min="14854" max="14854" width="13.88671875" style="144" customWidth="1"/>
    <col min="14855" max="14855" width="11.5546875" style="144" customWidth="1"/>
    <col min="14856" max="14856" width="15.109375" style="144" customWidth="1"/>
    <col min="14857" max="14857" width="13.88671875" style="144" customWidth="1"/>
    <col min="14858" max="14858" width="10.5546875" style="144" customWidth="1"/>
    <col min="14859" max="14859" width="13.88671875" style="144" customWidth="1"/>
    <col min="14860" max="14860" width="11.6640625" style="144" customWidth="1"/>
    <col min="14861" max="14861" width="0" style="144" hidden="1" customWidth="1"/>
    <col min="14862" max="14862" width="35.109375" style="144" customWidth="1"/>
    <col min="14863" max="14863" width="36.33203125" style="144" customWidth="1"/>
    <col min="14864" max="15096" width="9.109375" style="144"/>
    <col min="15097" max="15097" width="3.5546875" style="144" customWidth="1"/>
    <col min="15098" max="15098" width="25.6640625" style="144" customWidth="1"/>
    <col min="15099" max="15099" width="11.5546875" style="144" customWidth="1"/>
    <col min="15100" max="15100" width="18.44140625" style="144" customWidth="1"/>
    <col min="15101" max="15101" width="10.109375" style="144" customWidth="1"/>
    <col min="15102" max="15102" width="15.5546875" style="144" customWidth="1"/>
    <col min="15103" max="15103" width="16" style="144" customWidth="1"/>
    <col min="15104" max="15104" width="7" style="144" customWidth="1"/>
    <col min="15105" max="15105" width="14.44140625" style="144" customWidth="1"/>
    <col min="15106" max="15106" width="11" style="144" customWidth="1"/>
    <col min="15107" max="15108" width="13.88671875" style="144" customWidth="1"/>
    <col min="15109" max="15109" width="12.109375" style="144" customWidth="1"/>
    <col min="15110" max="15110" width="13.88671875" style="144" customWidth="1"/>
    <col min="15111" max="15111" width="11.5546875" style="144" customWidth="1"/>
    <col min="15112" max="15112" width="15.109375" style="144" customWidth="1"/>
    <col min="15113" max="15113" width="13.88671875" style="144" customWidth="1"/>
    <col min="15114" max="15114" width="10.5546875" style="144" customWidth="1"/>
    <col min="15115" max="15115" width="13.88671875" style="144" customWidth="1"/>
    <col min="15116" max="15116" width="11.6640625" style="144" customWidth="1"/>
    <col min="15117" max="15117" width="0" style="144" hidden="1" customWidth="1"/>
    <col min="15118" max="15118" width="35.109375" style="144" customWidth="1"/>
    <col min="15119" max="15119" width="36.33203125" style="144" customWidth="1"/>
    <col min="15120" max="15352" width="9.109375" style="144"/>
    <col min="15353" max="15353" width="3.5546875" style="144" customWidth="1"/>
    <col min="15354" max="15354" width="25.6640625" style="144" customWidth="1"/>
    <col min="15355" max="15355" width="11.5546875" style="144" customWidth="1"/>
    <col min="15356" max="15356" width="18.44140625" style="144" customWidth="1"/>
    <col min="15357" max="15357" width="10.109375" style="144" customWidth="1"/>
    <col min="15358" max="15358" width="15.5546875" style="144" customWidth="1"/>
    <col min="15359" max="15359" width="16" style="144" customWidth="1"/>
    <col min="15360" max="15360" width="7" style="144" customWidth="1"/>
    <col min="15361" max="15361" width="14.44140625" style="144" customWidth="1"/>
    <col min="15362" max="15362" width="11" style="144" customWidth="1"/>
    <col min="15363" max="15364" width="13.88671875" style="144" customWidth="1"/>
    <col min="15365" max="15365" width="12.109375" style="144" customWidth="1"/>
    <col min="15366" max="15366" width="13.88671875" style="144" customWidth="1"/>
    <col min="15367" max="15367" width="11.5546875" style="144" customWidth="1"/>
    <col min="15368" max="15368" width="15.109375" style="144" customWidth="1"/>
    <col min="15369" max="15369" width="13.88671875" style="144" customWidth="1"/>
    <col min="15370" max="15370" width="10.5546875" style="144" customWidth="1"/>
    <col min="15371" max="15371" width="13.88671875" style="144" customWidth="1"/>
    <col min="15372" max="15372" width="11.6640625" style="144" customWidth="1"/>
    <col min="15373" max="15373" width="0" style="144" hidden="1" customWidth="1"/>
    <col min="15374" max="15374" width="35.109375" style="144" customWidth="1"/>
    <col min="15375" max="15375" width="36.33203125" style="144" customWidth="1"/>
    <col min="15376" max="15608" width="9.109375" style="144"/>
    <col min="15609" max="15609" width="3.5546875" style="144" customWidth="1"/>
    <col min="15610" max="15610" width="25.6640625" style="144" customWidth="1"/>
    <col min="15611" max="15611" width="11.5546875" style="144" customWidth="1"/>
    <col min="15612" max="15612" width="18.44140625" style="144" customWidth="1"/>
    <col min="15613" max="15613" width="10.109375" style="144" customWidth="1"/>
    <col min="15614" max="15614" width="15.5546875" style="144" customWidth="1"/>
    <col min="15615" max="15615" width="16" style="144" customWidth="1"/>
    <col min="15616" max="15616" width="7" style="144" customWidth="1"/>
    <col min="15617" max="15617" width="14.44140625" style="144" customWidth="1"/>
    <col min="15618" max="15618" width="11" style="144" customWidth="1"/>
    <col min="15619" max="15620" width="13.88671875" style="144" customWidth="1"/>
    <col min="15621" max="15621" width="12.109375" style="144" customWidth="1"/>
    <col min="15622" max="15622" width="13.88671875" style="144" customWidth="1"/>
    <col min="15623" max="15623" width="11.5546875" style="144" customWidth="1"/>
    <col min="15624" max="15624" width="15.109375" style="144" customWidth="1"/>
    <col min="15625" max="15625" width="13.88671875" style="144" customWidth="1"/>
    <col min="15626" max="15626" width="10.5546875" style="144" customWidth="1"/>
    <col min="15627" max="15627" width="13.88671875" style="144" customWidth="1"/>
    <col min="15628" max="15628" width="11.6640625" style="144" customWidth="1"/>
    <col min="15629" max="15629" width="0" style="144" hidden="1" customWidth="1"/>
    <col min="15630" max="15630" width="35.109375" style="144" customWidth="1"/>
    <col min="15631" max="15631" width="36.33203125" style="144" customWidth="1"/>
    <col min="15632" max="15864" width="9.109375" style="144"/>
    <col min="15865" max="15865" width="3.5546875" style="144" customWidth="1"/>
    <col min="15866" max="15866" width="25.6640625" style="144" customWidth="1"/>
    <col min="15867" max="15867" width="11.5546875" style="144" customWidth="1"/>
    <col min="15868" max="15868" width="18.44140625" style="144" customWidth="1"/>
    <col min="15869" max="15869" width="10.109375" style="144" customWidth="1"/>
    <col min="15870" max="15870" width="15.5546875" style="144" customWidth="1"/>
    <col min="15871" max="15871" width="16" style="144" customWidth="1"/>
    <col min="15872" max="15872" width="7" style="144" customWidth="1"/>
    <col min="15873" max="15873" width="14.44140625" style="144" customWidth="1"/>
    <col min="15874" max="15874" width="11" style="144" customWidth="1"/>
    <col min="15875" max="15876" width="13.88671875" style="144" customWidth="1"/>
    <col min="15877" max="15877" width="12.109375" style="144" customWidth="1"/>
    <col min="15878" max="15878" width="13.88671875" style="144" customWidth="1"/>
    <col min="15879" max="15879" width="11.5546875" style="144" customWidth="1"/>
    <col min="15880" max="15880" width="15.109375" style="144" customWidth="1"/>
    <col min="15881" max="15881" width="13.88671875" style="144" customWidth="1"/>
    <col min="15882" max="15882" width="10.5546875" style="144" customWidth="1"/>
    <col min="15883" max="15883" width="13.88671875" style="144" customWidth="1"/>
    <col min="15884" max="15884" width="11.6640625" style="144" customWidth="1"/>
    <col min="15885" max="15885" width="0" style="144" hidden="1" customWidth="1"/>
    <col min="15886" max="15886" width="35.109375" style="144" customWidth="1"/>
    <col min="15887" max="15887" width="36.33203125" style="144" customWidth="1"/>
    <col min="15888" max="16120" width="9.109375" style="144"/>
    <col min="16121" max="16121" width="3.5546875" style="144" customWidth="1"/>
    <col min="16122" max="16122" width="25.6640625" style="144" customWidth="1"/>
    <col min="16123" max="16123" width="11.5546875" style="144" customWidth="1"/>
    <col min="16124" max="16124" width="18.44140625" style="144" customWidth="1"/>
    <col min="16125" max="16125" width="10.109375" style="144" customWidth="1"/>
    <col min="16126" max="16126" width="15.5546875" style="144" customWidth="1"/>
    <col min="16127" max="16127" width="16" style="144" customWidth="1"/>
    <col min="16128" max="16128" width="7" style="144" customWidth="1"/>
    <col min="16129" max="16129" width="14.44140625" style="144" customWidth="1"/>
    <col min="16130" max="16130" width="11" style="144" customWidth="1"/>
    <col min="16131" max="16132" width="13.88671875" style="144" customWidth="1"/>
    <col min="16133" max="16133" width="12.109375" style="144" customWidth="1"/>
    <col min="16134" max="16134" width="13.88671875" style="144" customWidth="1"/>
    <col min="16135" max="16135" width="11.5546875" style="144" customWidth="1"/>
    <col min="16136" max="16136" width="15.109375" style="144" customWidth="1"/>
    <col min="16137" max="16137" width="13.88671875" style="144" customWidth="1"/>
    <col min="16138" max="16138" width="10.5546875" style="144" customWidth="1"/>
    <col min="16139" max="16139" width="13.88671875" style="144" customWidth="1"/>
    <col min="16140" max="16140" width="11.6640625" style="144" customWidth="1"/>
    <col min="16141" max="16141" width="0" style="144" hidden="1" customWidth="1"/>
    <col min="16142" max="16142" width="35.109375" style="144" customWidth="1"/>
    <col min="16143" max="16143" width="36.33203125" style="144" customWidth="1"/>
    <col min="16144" max="16384" width="9.109375" style="144"/>
  </cols>
  <sheetData>
    <row r="1" spans="1:15">
      <c r="M1" s="146" t="s">
        <v>280</v>
      </c>
    </row>
    <row r="2" spans="1:15">
      <c r="O2" s="146" t="s">
        <v>295</v>
      </c>
    </row>
    <row r="3" spans="1:15">
      <c r="A3" s="431" t="s">
        <v>296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>
      <c r="A4" s="432" t="s">
        <v>380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>
      <c r="G5" s="146"/>
      <c r="H5" s="146"/>
      <c r="I5" s="146"/>
      <c r="J5" s="146"/>
      <c r="K5" s="146"/>
      <c r="L5" s="146"/>
    </row>
    <row r="6" spans="1:15" ht="32.4" customHeight="1">
      <c r="A6" s="433" t="s">
        <v>0</v>
      </c>
      <c r="B6" s="434" t="s">
        <v>300</v>
      </c>
      <c r="C6" s="416" t="s">
        <v>294</v>
      </c>
      <c r="D6" s="434" t="s">
        <v>40</v>
      </c>
      <c r="E6" s="428" t="s">
        <v>381</v>
      </c>
      <c r="F6" s="428"/>
      <c r="G6" s="435"/>
      <c r="H6" s="435" t="s">
        <v>281</v>
      </c>
      <c r="I6" s="436"/>
      <c r="J6" s="436"/>
      <c r="K6" s="436"/>
      <c r="L6" s="437"/>
      <c r="M6" s="147"/>
      <c r="N6" s="428" t="s">
        <v>282</v>
      </c>
      <c r="O6" s="428"/>
    </row>
    <row r="7" spans="1:15" ht="13.2" customHeight="1">
      <c r="A7" s="433"/>
      <c r="B7" s="434"/>
      <c r="C7" s="416"/>
      <c r="D7" s="434"/>
      <c r="E7" s="427" t="s">
        <v>418</v>
      </c>
      <c r="F7" s="428" t="s">
        <v>283</v>
      </c>
      <c r="G7" s="429" t="s">
        <v>284</v>
      </c>
      <c r="H7" s="438" t="s">
        <v>297</v>
      </c>
      <c r="I7" s="438" t="s">
        <v>298</v>
      </c>
      <c r="J7" s="438" t="s">
        <v>299</v>
      </c>
      <c r="K7" s="438" t="s">
        <v>301</v>
      </c>
      <c r="L7" s="438" t="s">
        <v>285</v>
      </c>
      <c r="M7" s="148"/>
      <c r="N7" s="428" t="s">
        <v>286</v>
      </c>
      <c r="O7" s="428" t="s">
        <v>287</v>
      </c>
    </row>
    <row r="8" spans="1:15" ht="80.400000000000006" customHeight="1">
      <c r="A8" s="433"/>
      <c r="B8" s="434"/>
      <c r="C8" s="416"/>
      <c r="D8" s="434"/>
      <c r="E8" s="427"/>
      <c r="F8" s="428"/>
      <c r="G8" s="429"/>
      <c r="H8" s="440"/>
      <c r="I8" s="439"/>
      <c r="J8" s="439"/>
      <c r="K8" s="439"/>
      <c r="L8" s="439"/>
      <c r="M8" s="149"/>
      <c r="N8" s="428"/>
      <c r="O8" s="428"/>
    </row>
    <row r="9" spans="1:15">
      <c r="A9" s="150">
        <v>1</v>
      </c>
      <c r="B9" s="150">
        <v>2</v>
      </c>
      <c r="C9" s="151">
        <v>3</v>
      </c>
      <c r="D9" s="152">
        <v>4</v>
      </c>
      <c r="E9" s="152">
        <v>6</v>
      </c>
      <c r="F9" s="152">
        <v>7</v>
      </c>
      <c r="G9" s="152">
        <v>8</v>
      </c>
      <c r="H9" s="150">
        <v>9</v>
      </c>
      <c r="I9" s="150">
        <v>10</v>
      </c>
      <c r="J9" s="150">
        <v>11</v>
      </c>
      <c r="K9" s="150">
        <v>12</v>
      </c>
      <c r="L9" s="150">
        <v>13</v>
      </c>
      <c r="M9" s="150">
        <v>21</v>
      </c>
      <c r="N9" s="150">
        <v>14</v>
      </c>
      <c r="O9" s="150">
        <v>15</v>
      </c>
    </row>
    <row r="10" spans="1:15" ht="13.2" customHeight="1">
      <c r="A10" s="415" t="s">
        <v>288</v>
      </c>
      <c r="B10" s="415"/>
      <c r="C10" s="425"/>
      <c r="D10" s="153" t="s">
        <v>41</v>
      </c>
      <c r="E10" s="154">
        <f>E11+E12</f>
        <v>160169.20000000001</v>
      </c>
      <c r="F10" s="154">
        <f>F14</f>
        <v>14527.2</v>
      </c>
      <c r="G10" s="155">
        <f>F10/E10*100</f>
        <v>9.069908571685442</v>
      </c>
      <c r="H10" s="423" t="s">
        <v>289</v>
      </c>
      <c r="I10" s="423" t="s">
        <v>289</v>
      </c>
      <c r="J10" s="423" t="s">
        <v>289</v>
      </c>
      <c r="K10" s="423" t="s">
        <v>289</v>
      </c>
      <c r="L10" s="423" t="s">
        <v>289</v>
      </c>
      <c r="M10" s="430"/>
      <c r="N10" s="421"/>
      <c r="O10" s="421"/>
    </row>
    <row r="11" spans="1:15" ht="39.6">
      <c r="A11" s="415"/>
      <c r="B11" s="415"/>
      <c r="C11" s="426"/>
      <c r="D11" s="156" t="s">
        <v>2</v>
      </c>
      <c r="E11" s="154">
        <f>E15</f>
        <v>104166.2</v>
      </c>
      <c r="F11" s="154">
        <f>F15</f>
        <v>12929.2</v>
      </c>
      <c r="G11" s="155">
        <f t="shared" ref="G11:G16" si="0">F11/E11*100</f>
        <v>12.412087606152475</v>
      </c>
      <c r="H11" s="424"/>
      <c r="I11" s="424"/>
      <c r="J11" s="424"/>
      <c r="K11" s="424"/>
      <c r="L11" s="424"/>
      <c r="M11" s="430"/>
      <c r="N11" s="421"/>
      <c r="O11" s="421"/>
    </row>
    <row r="12" spans="1:15" ht="13.2" customHeight="1">
      <c r="A12" s="415"/>
      <c r="B12" s="415"/>
      <c r="C12" s="426"/>
      <c r="D12" s="156" t="s">
        <v>43</v>
      </c>
      <c r="E12" s="154">
        <f>E16</f>
        <v>56003</v>
      </c>
      <c r="F12" s="154">
        <f>F16</f>
        <v>1598</v>
      </c>
      <c r="G12" s="155">
        <f t="shared" si="0"/>
        <v>2.8534185668624894</v>
      </c>
      <c r="H12" s="424"/>
      <c r="I12" s="424"/>
      <c r="J12" s="424"/>
      <c r="K12" s="424"/>
      <c r="L12" s="424"/>
      <c r="M12" s="430"/>
      <c r="N12" s="421"/>
      <c r="O12" s="421"/>
    </row>
    <row r="13" spans="1:15">
      <c r="A13" s="422" t="s">
        <v>36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159"/>
      <c r="O13" s="159"/>
    </row>
    <row r="14" spans="1:15">
      <c r="A14" s="414">
        <v>1</v>
      </c>
      <c r="B14" s="415" t="s">
        <v>382</v>
      </c>
      <c r="C14" s="416"/>
      <c r="D14" s="157" t="s">
        <v>41</v>
      </c>
      <c r="E14" s="154">
        <f>E15+E16</f>
        <v>160169.20000000001</v>
      </c>
      <c r="F14" s="154">
        <f>SUM(F15:F16)</f>
        <v>14527.2</v>
      </c>
      <c r="G14" s="155">
        <f t="shared" si="0"/>
        <v>9.069908571685442</v>
      </c>
      <c r="H14" s="417">
        <v>1</v>
      </c>
      <c r="I14" s="417" t="s">
        <v>354</v>
      </c>
      <c r="J14" s="417">
        <v>1.6E-2</v>
      </c>
      <c r="K14" s="417"/>
      <c r="L14" s="417" t="e">
        <f>J14/K14</f>
        <v>#DIV/0!</v>
      </c>
      <c r="M14" s="412"/>
      <c r="N14" s="412"/>
      <c r="O14" s="412"/>
    </row>
    <row r="15" spans="1:15" ht="52.8">
      <c r="A15" s="414"/>
      <c r="B15" s="415"/>
      <c r="C15" s="416"/>
      <c r="D15" s="158" t="s">
        <v>291</v>
      </c>
      <c r="E15" s="154">
        <v>104166.2</v>
      </c>
      <c r="F15" s="154">
        <v>12929.2</v>
      </c>
      <c r="G15" s="154">
        <f t="shared" si="0"/>
        <v>12.412087606152475</v>
      </c>
      <c r="H15" s="418"/>
      <c r="I15" s="418"/>
      <c r="J15" s="418"/>
      <c r="K15" s="418"/>
      <c r="L15" s="418"/>
      <c r="M15" s="412"/>
      <c r="N15" s="413"/>
      <c r="O15" s="413"/>
    </row>
    <row r="16" spans="1:15">
      <c r="A16" s="414"/>
      <c r="B16" s="415"/>
      <c r="C16" s="416"/>
      <c r="D16" s="158" t="s">
        <v>43</v>
      </c>
      <c r="E16" s="154">
        <v>56003</v>
      </c>
      <c r="F16" s="154">
        <v>1598</v>
      </c>
      <c r="G16" s="155">
        <f t="shared" si="0"/>
        <v>2.8534185668624894</v>
      </c>
      <c r="H16" s="419"/>
      <c r="I16" s="419"/>
      <c r="J16" s="419"/>
      <c r="K16" s="419"/>
      <c r="L16" s="419"/>
      <c r="M16" s="412"/>
      <c r="N16" s="413"/>
      <c r="O16" s="413"/>
    </row>
    <row r="18" spans="1:43" s="160" customFormat="1">
      <c r="A18" s="160" t="s">
        <v>292</v>
      </c>
      <c r="C18" s="161"/>
    </row>
    <row r="19" spans="1:43" s="160" customFormat="1" ht="32.4" customHeight="1">
      <c r="A19" s="409" t="s">
        <v>302</v>
      </c>
      <c r="B19" s="409"/>
      <c r="C19" s="409"/>
      <c r="D19" s="409"/>
      <c r="E19" s="409"/>
      <c r="F19" s="409"/>
      <c r="G19" s="409"/>
    </row>
    <row r="20" spans="1:43" ht="35.4" customHeight="1">
      <c r="A20" s="410" t="s">
        <v>303</v>
      </c>
      <c r="B20" s="410"/>
      <c r="C20" s="410"/>
      <c r="D20" s="410"/>
      <c r="E20" s="410"/>
      <c r="F20" s="410"/>
      <c r="G20" s="410"/>
    </row>
    <row r="21" spans="1:43">
      <c r="A21" s="162"/>
      <c r="B21" s="162"/>
    </row>
    <row r="22" spans="1:43" ht="7.2" customHeight="1">
      <c r="B22" s="163"/>
      <c r="C22" s="164"/>
      <c r="D22" s="163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5"/>
      <c r="AL22" s="165"/>
      <c r="AM22" s="165"/>
      <c r="AN22" s="166"/>
      <c r="AO22" s="166"/>
      <c r="AP22" s="166"/>
      <c r="AQ22" s="165"/>
    </row>
    <row r="23" spans="1:43" s="163" customFormat="1" ht="30" customHeight="1">
      <c r="A23" s="411" t="s">
        <v>351</v>
      </c>
      <c r="B23" s="411"/>
      <c r="C23" s="411"/>
      <c r="D23" s="411"/>
      <c r="E23" s="411"/>
      <c r="F23" s="411"/>
      <c r="G23" s="411"/>
      <c r="H23" s="175"/>
      <c r="I23" s="175"/>
      <c r="J23" s="175"/>
      <c r="K23" s="420" t="s">
        <v>352</v>
      </c>
      <c r="L23" s="420"/>
      <c r="M23" s="420"/>
      <c r="N23" s="420"/>
      <c r="O23" s="168" t="s">
        <v>293</v>
      </c>
      <c r="P23" s="167"/>
    </row>
    <row r="24" spans="1:43">
      <c r="A24" s="169"/>
      <c r="B24" s="170"/>
      <c r="C24" s="170"/>
      <c r="D24" s="170"/>
      <c r="E24" s="170"/>
      <c r="F24" s="170"/>
      <c r="G24" s="170"/>
    </row>
    <row r="27" spans="1:43" ht="24.6" customHeight="1">
      <c r="A27" s="132" t="s">
        <v>422</v>
      </c>
      <c r="B27" s="132"/>
      <c r="C27" s="139"/>
      <c r="D27" s="139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</sheetData>
  <mergeCells count="45"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E7:E8"/>
    <mergeCell ref="F7:F8"/>
    <mergeCell ref="G7:G8"/>
    <mergeCell ref="L10:L12"/>
    <mergeCell ref="M10:M12"/>
    <mergeCell ref="N10:N12"/>
    <mergeCell ref="O10:O12"/>
    <mergeCell ref="A13:M13"/>
    <mergeCell ref="H10:H12"/>
    <mergeCell ref="I10:I12"/>
    <mergeCell ref="J10:J12"/>
    <mergeCell ref="K10:K12"/>
    <mergeCell ref="A10:B12"/>
    <mergeCell ref="C10:C12"/>
    <mergeCell ref="A19:G19"/>
    <mergeCell ref="A20:G20"/>
    <mergeCell ref="A23:G23"/>
    <mergeCell ref="O14:O16"/>
    <mergeCell ref="A14:A16"/>
    <mergeCell ref="B14:B16"/>
    <mergeCell ref="C14:C16"/>
    <mergeCell ref="M14:M16"/>
    <mergeCell ref="N14:N16"/>
    <mergeCell ref="H14:H16"/>
    <mergeCell ref="I14:I16"/>
    <mergeCell ref="J14:J16"/>
    <mergeCell ref="K14:K16"/>
    <mergeCell ref="L14:L16"/>
    <mergeCell ref="K23:N2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Елена</cp:lastModifiedBy>
  <cp:lastPrinted>2020-01-13T09:47:17Z</cp:lastPrinted>
  <dcterms:created xsi:type="dcterms:W3CDTF">2011-05-17T05:04:33Z</dcterms:created>
  <dcterms:modified xsi:type="dcterms:W3CDTF">2020-08-14T10:05:15Z</dcterms:modified>
</cp:coreProperties>
</file>